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-GONZALEZ\Desktop\"/>
    </mc:Choice>
  </mc:AlternateContent>
  <bookViews>
    <workbookView xWindow="0" yWindow="0" windowWidth="20490" windowHeight="7755" tabRatio="813"/>
  </bookViews>
  <sheets>
    <sheet name="Parámetros" sheetId="2" r:id="rId1"/>
    <sheet name="Director General" sheetId="1" r:id="rId2"/>
    <sheet name="Especialista en Hidrologia" sheetId="3" r:id="rId3"/>
    <sheet name="Especialista Sanitario" sheetId="4" r:id="rId4"/>
    <sheet name="Especialista en Hidraulica" sheetId="5" r:id="rId5"/>
    <sheet name="Especialista en geotecnia" sheetId="7" r:id="rId6"/>
    <sheet name="Especialista en Estructuras" sheetId="8" r:id="rId7"/>
    <sheet name="Especialista Ambiental" sheetId="9" r:id="rId8"/>
    <sheet name="Especialista Costo presupuesto" sheetId="10" r:id="rId9"/>
    <sheet name="Ing Electr-Electric-Electromeca" sheetId="11" r:id="rId10"/>
    <sheet name="Arquitecto" sheetId="12" r:id="rId11"/>
    <sheet name="Ing. Topográfico" sheetId="13" r:id="rId12"/>
    <sheet name="Prof. Auxiliar de Ingenieria" sheetId="14" r:id="rId13"/>
    <sheet name="Dibujante" sheetId="15" r:id="rId14"/>
    <sheet name="Cadenero" sheetId="16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6" l="1"/>
  <c r="J7" i="16" s="1"/>
  <c r="E23" i="16"/>
  <c r="J12" i="16" s="1"/>
  <c r="E20" i="16"/>
  <c r="J11" i="16" s="1"/>
  <c r="E17" i="16"/>
  <c r="J10" i="16" s="1"/>
  <c r="E14" i="16"/>
  <c r="J9" i="16" s="1"/>
  <c r="I13" i="16"/>
  <c r="E11" i="16"/>
  <c r="J8" i="16" s="1"/>
  <c r="E20" i="15"/>
  <c r="J11" i="15" s="1"/>
  <c r="E8" i="15"/>
  <c r="J7" i="15" s="1"/>
  <c r="E23" i="15"/>
  <c r="J12" i="15" s="1"/>
  <c r="E17" i="15"/>
  <c r="J10" i="15" s="1"/>
  <c r="E14" i="15"/>
  <c r="J9" i="15" s="1"/>
  <c r="I13" i="15"/>
  <c r="E11" i="15"/>
  <c r="J8" i="15" s="1"/>
  <c r="J13" i="16" l="1"/>
  <c r="I15" i="16" s="1"/>
  <c r="J13" i="15"/>
  <c r="I15" i="15" s="1"/>
  <c r="E23" i="14"/>
  <c r="E20" i="14"/>
  <c r="E17" i="14"/>
  <c r="E8" i="14"/>
  <c r="J12" i="14" l="1"/>
  <c r="J11" i="14"/>
  <c r="J10" i="14"/>
  <c r="E14" i="14"/>
  <c r="J9" i="14" s="1"/>
  <c r="I13" i="14"/>
  <c r="E11" i="14"/>
  <c r="J8" i="14" s="1"/>
  <c r="J7" i="14"/>
  <c r="E20" i="13"/>
  <c r="J11" i="13" s="1"/>
  <c r="E8" i="13"/>
  <c r="J7" i="13" s="1"/>
  <c r="E23" i="13"/>
  <c r="J12" i="13" s="1"/>
  <c r="E17" i="13"/>
  <c r="J10" i="13" s="1"/>
  <c r="E14" i="13"/>
  <c r="J9" i="13" s="1"/>
  <c r="I13" i="13"/>
  <c r="E11" i="13"/>
  <c r="J8" i="13" s="1"/>
  <c r="E20" i="12"/>
  <c r="J11" i="12" s="1"/>
  <c r="E8" i="12"/>
  <c r="J7" i="12" s="1"/>
  <c r="E23" i="12"/>
  <c r="J12" i="12" s="1"/>
  <c r="E17" i="12"/>
  <c r="J10" i="12" s="1"/>
  <c r="E14" i="12"/>
  <c r="J9" i="12" s="1"/>
  <c r="I13" i="12"/>
  <c r="E11" i="12"/>
  <c r="J8" i="12" s="1"/>
  <c r="J13" i="14" l="1"/>
  <c r="I15" i="14" s="1"/>
  <c r="J13" i="13"/>
  <c r="I15" i="13" s="1"/>
  <c r="J13" i="12"/>
  <c r="I15" i="12" s="1"/>
  <c r="E23" i="11" l="1"/>
  <c r="J12" i="11" s="1"/>
  <c r="E20" i="11"/>
  <c r="J11" i="11" s="1"/>
  <c r="E17" i="11"/>
  <c r="J10" i="11" s="1"/>
  <c r="E8" i="11"/>
  <c r="J7" i="11" s="1"/>
  <c r="D8" i="1"/>
  <c r="E14" i="11"/>
  <c r="J9" i="11" s="1"/>
  <c r="I13" i="11"/>
  <c r="E11" i="11"/>
  <c r="J8" i="11" s="1"/>
  <c r="J13" i="11" l="1"/>
  <c r="I15" i="11" s="1"/>
  <c r="D14" i="1"/>
  <c r="D20" i="10"/>
  <c r="I11" i="10" s="1"/>
  <c r="D23" i="10"/>
  <c r="I12" i="10" s="1"/>
  <c r="D17" i="10"/>
  <c r="I10" i="10" s="1"/>
  <c r="D14" i="10"/>
  <c r="I9" i="10" s="1"/>
  <c r="D8" i="10"/>
  <c r="I7" i="10" s="1"/>
  <c r="H13" i="10"/>
  <c r="D11" i="10"/>
  <c r="I8" i="10" s="1"/>
  <c r="D20" i="9"/>
  <c r="I11" i="9" s="1"/>
  <c r="D23" i="9"/>
  <c r="I12" i="9" s="1"/>
  <c r="D17" i="9"/>
  <c r="I10" i="9" s="1"/>
  <c r="D14" i="9"/>
  <c r="I9" i="9" s="1"/>
  <c r="H13" i="9"/>
  <c r="D11" i="9"/>
  <c r="I8" i="9" s="1"/>
  <c r="D8" i="9"/>
  <c r="I7" i="9" s="1"/>
  <c r="D20" i="8"/>
  <c r="I11" i="8" s="1"/>
  <c r="D14" i="8"/>
  <c r="I9" i="8" s="1"/>
  <c r="D8" i="8"/>
  <c r="I7" i="8" s="1"/>
  <c r="D23" i="8"/>
  <c r="I12" i="8" s="1"/>
  <c r="D17" i="8"/>
  <c r="I10" i="8" s="1"/>
  <c r="H13" i="8"/>
  <c r="D11" i="8"/>
  <c r="I8" i="8" s="1"/>
  <c r="D14" i="7"/>
  <c r="D20" i="7"/>
  <c r="I13" i="10" l="1"/>
  <c r="H15" i="10" s="1"/>
  <c r="I13" i="9"/>
  <c r="H15" i="9" s="1"/>
  <c r="I13" i="8"/>
  <c r="H15" i="8" s="1"/>
  <c r="D23" i="7"/>
  <c r="D14" i="5" l="1"/>
  <c r="D8" i="7"/>
  <c r="I7" i="7" s="1"/>
  <c r="I12" i="7"/>
  <c r="I11" i="7"/>
  <c r="D17" i="7"/>
  <c r="I10" i="7" s="1"/>
  <c r="I9" i="7"/>
  <c r="H13" i="7"/>
  <c r="D11" i="7"/>
  <c r="I8" i="7" s="1"/>
  <c r="I13" i="7" l="1"/>
  <c r="H15" i="7" s="1"/>
  <c r="D20" i="5" l="1"/>
  <c r="I11" i="5" s="1"/>
  <c r="D8" i="5"/>
  <c r="I7" i="5" s="1"/>
  <c r="D23" i="5"/>
  <c r="I12" i="5" s="1"/>
  <c r="D17" i="5"/>
  <c r="I10" i="5" s="1"/>
  <c r="I9" i="5"/>
  <c r="H13" i="5"/>
  <c r="D11" i="5"/>
  <c r="I8" i="5" s="1"/>
  <c r="D20" i="4"/>
  <c r="I11" i="4" s="1"/>
  <c r="D14" i="4"/>
  <c r="I9" i="4" s="1"/>
  <c r="D8" i="4"/>
  <c r="I7" i="4" s="1"/>
  <c r="D23" i="4"/>
  <c r="I12" i="4" s="1"/>
  <c r="D17" i="4"/>
  <c r="I10" i="4" s="1"/>
  <c r="H13" i="4"/>
  <c r="D11" i="4"/>
  <c r="I8" i="4" s="1"/>
  <c r="D8" i="3"/>
  <c r="I13" i="5" l="1"/>
  <c r="H15" i="5" s="1"/>
  <c r="I13" i="4"/>
  <c r="H15" i="4" s="1"/>
  <c r="D23" i="3"/>
  <c r="D20" i="3"/>
  <c r="D17" i="3"/>
  <c r="D14" i="3" l="1"/>
  <c r="I12" i="3" l="1"/>
  <c r="I11" i="3"/>
  <c r="H13" i="3"/>
  <c r="D11" i="3"/>
  <c r="I8" i="3" s="1"/>
  <c r="I10" i="3"/>
  <c r="I9" i="3"/>
  <c r="I7" i="3"/>
  <c r="I13" i="3" l="1"/>
  <c r="H15" i="3" s="1"/>
  <c r="D20" i="1" l="1"/>
  <c r="I11" i="1" s="1"/>
  <c r="D17" i="1"/>
  <c r="I10" i="1" s="1"/>
  <c r="D23" i="1"/>
  <c r="I12" i="1" s="1"/>
  <c r="I9" i="1"/>
  <c r="I7" i="1"/>
  <c r="H13" i="1"/>
  <c r="D11" i="1"/>
  <c r="I8" i="1" s="1"/>
  <c r="I13" i="1" l="1"/>
  <c r="H15" i="1" s="1"/>
</calcChain>
</file>

<file path=xl/sharedStrings.xml><?xml version="1.0" encoding="utf-8"?>
<sst xmlns="http://schemas.openxmlformats.org/spreadsheetml/2006/main" count="822" uniqueCount="132">
  <si>
    <t>Director General</t>
  </si>
  <si>
    <t>Profesión</t>
  </si>
  <si>
    <t>Ingeniero</t>
  </si>
  <si>
    <t>Arquitecto</t>
  </si>
  <si>
    <t>Puntaje</t>
  </si>
  <si>
    <t>Otro</t>
  </si>
  <si>
    <t>Postgrado</t>
  </si>
  <si>
    <t>Si</t>
  </si>
  <si>
    <t>No</t>
  </si>
  <si>
    <t>Título Postgrado</t>
  </si>
  <si>
    <t>Gerencia Proyectos</t>
  </si>
  <si>
    <t>Gerencia de Construcciones</t>
  </si>
  <si>
    <t>Infraestructura</t>
  </si>
  <si>
    <t>Finanzas</t>
  </si>
  <si>
    <t>Similares</t>
  </si>
  <si>
    <t>Experiencia Profesional</t>
  </si>
  <si>
    <t>Mayor a 8</t>
  </si>
  <si>
    <t>Experiencia Profesional (Años)</t>
  </si>
  <si>
    <t>Experiencia Específica</t>
  </si>
  <si>
    <t>Todas las anteriores</t>
  </si>
  <si>
    <t>Análisis de elementos de sistemas hidrosanitarios</t>
  </si>
  <si>
    <t>Rehabilitación de sistemas hidráulicos y sanitarios en edificaciones no inferiores a 1500 m2</t>
  </si>
  <si>
    <t>Experiencia Específica En Años</t>
  </si>
  <si>
    <t>Dos de las anteriores</t>
  </si>
  <si>
    <t>Tres de las anteriores</t>
  </si>
  <si>
    <t>mayor a 6</t>
  </si>
  <si>
    <t>Estudios y Diseños de proyectos hidráulicos</t>
  </si>
  <si>
    <t>Estudios y Diseños de proyectos sanitarios</t>
  </si>
  <si>
    <t>Ponderación</t>
  </si>
  <si>
    <t>Economista</t>
  </si>
  <si>
    <t>Financiero</t>
  </si>
  <si>
    <t>Calificación</t>
  </si>
  <si>
    <t>Factores a Calificar</t>
  </si>
  <si>
    <t>Total</t>
  </si>
  <si>
    <t>Resultado</t>
  </si>
  <si>
    <t>Especialista en Hidrologia</t>
  </si>
  <si>
    <t>Ingeniero Civil</t>
  </si>
  <si>
    <t>Ingeniero Sanitario</t>
  </si>
  <si>
    <t>Ingeniero Ambiental</t>
  </si>
  <si>
    <t>Hidrología</t>
  </si>
  <si>
    <t>Recursos Hídricos</t>
  </si>
  <si>
    <t>Hidráulicos</t>
  </si>
  <si>
    <t>Mayor a 7</t>
  </si>
  <si>
    <t>Estudios  y/o diseños de infraestructura de redes</t>
  </si>
  <si>
    <t>Estudios  y/o diseños de infraestructura de redes sanitarias</t>
  </si>
  <si>
    <t>Otra</t>
  </si>
  <si>
    <t>mayor a 4</t>
  </si>
  <si>
    <t>Estudios  y/o diseños de infraestructura de redes Hidro-sanitarias</t>
  </si>
  <si>
    <t>Especialista en Hidrología</t>
  </si>
  <si>
    <t>Especialista Sanitario</t>
  </si>
  <si>
    <t>Similar</t>
  </si>
  <si>
    <t>Saneamiento Ambiental</t>
  </si>
  <si>
    <t>Estudios y diseños de sistemas de acueducto y alcantarillado</t>
  </si>
  <si>
    <t>Estudios y diseños de plantas de tratamiento de agua potable, plantas de tratamiento de agua residual</t>
  </si>
  <si>
    <t>Estudios y diseños de piscinas y/o  sistemas hidráulicos por bombeo</t>
  </si>
  <si>
    <t>Dos de las anterioes</t>
  </si>
  <si>
    <t>Especialista en Hidraulica</t>
  </si>
  <si>
    <t>Especialista en Hidráulica</t>
  </si>
  <si>
    <t>Ingeniero Hidraulico</t>
  </si>
  <si>
    <t>Recursos Hidricos</t>
  </si>
  <si>
    <t>Gerencia de Proyectos</t>
  </si>
  <si>
    <t>Hidraulica</t>
  </si>
  <si>
    <t>Estudios y /o diseños de infraestructura de sistemas de acueducto y/o alcantarillado</t>
  </si>
  <si>
    <t>Estudios y /o diseños de que incluyan planta de tratamiento de aguas residuales</t>
  </si>
  <si>
    <t xml:space="preserve">Estudios y /o diseños de planta de tratamiento de agua potable, sistema por bombeo y rehabilitacion de redes de sistemas de acueducto y alcantarillado. </t>
  </si>
  <si>
    <t xml:space="preserve">Especialista en Hidráulica </t>
  </si>
  <si>
    <t>Especialista en geotecnia</t>
  </si>
  <si>
    <t>Especialista en Estructuras</t>
  </si>
  <si>
    <t>Especialista Ambiental</t>
  </si>
  <si>
    <t>Especialista Costos y Presupuesto</t>
  </si>
  <si>
    <t>Ingeniero electrico o electricista o electromecanico</t>
  </si>
  <si>
    <t>Ing Topografico</t>
  </si>
  <si>
    <t>Profesionales Auxiliar De Ingeniería Supervisor H.S.E.Q.</t>
  </si>
  <si>
    <t>Secretaria</t>
  </si>
  <si>
    <t>Dibujante</t>
  </si>
  <si>
    <t>Cadenero</t>
  </si>
  <si>
    <t>Cargo Aspirante</t>
  </si>
  <si>
    <t>Especialista en Geotecnia</t>
  </si>
  <si>
    <t>Ingeniero Geotecnista</t>
  </si>
  <si>
    <t>Ingenieros de Minas</t>
  </si>
  <si>
    <t>Ingenieros de Suelos</t>
  </si>
  <si>
    <t>Geotécnia</t>
  </si>
  <si>
    <t>Ambas</t>
  </si>
  <si>
    <t>mayor a 5</t>
  </si>
  <si>
    <t>Especialista en Geotécnia</t>
  </si>
  <si>
    <t>Ingeniero Sísmico</t>
  </si>
  <si>
    <t>Estudios en plantas de tratamiento  de agua potable y/o  agua residual y/o edificaciones similiares</t>
  </si>
  <si>
    <t>Estudios  de geotécnia  de Sistemas de Acueducto y/o Alcantarillado</t>
  </si>
  <si>
    <t>Estructuras</t>
  </si>
  <si>
    <t>Sistemas de acueducto y/o alcantarillado, plantas de tratamiento de agua potable</t>
  </si>
  <si>
    <t>Plantas de tratamiento de agua residual, tanques de almacenamiento, rehabilitación de estructuras hidráulicas</t>
  </si>
  <si>
    <t>Piscinas o estructuras similares</t>
  </si>
  <si>
    <t>Ambiental</t>
  </si>
  <si>
    <t>Elaboración de estudios ambientales para proyectos de agua potable</t>
  </si>
  <si>
    <t>Elaboración de estudios de agua residual y/o la interventoría de los mismos</t>
  </si>
  <si>
    <t>Ingeniero sanitario</t>
  </si>
  <si>
    <t>Hidraulico</t>
  </si>
  <si>
    <t>Evaluación de Proyectos</t>
  </si>
  <si>
    <t>Gerencia de construcciones</t>
  </si>
  <si>
    <t>Gerencia de costos y presupuestos</t>
  </si>
  <si>
    <t>Mayor a 3</t>
  </si>
  <si>
    <t>Elaboración de estudios, presupuestos y especificaciones de sistemas hidrosanitarios</t>
  </si>
  <si>
    <t>Ingeniero Eléctrico</t>
  </si>
  <si>
    <t>Electricista</t>
  </si>
  <si>
    <t>Electromecánico</t>
  </si>
  <si>
    <t>Mayor a 4</t>
  </si>
  <si>
    <t>Diseño de instalaciones eléctricas de equipos de bombeo para redes hidrosanitarias</t>
  </si>
  <si>
    <t>Plantas de tratamiento de agua residual, plantas de tratamiento de agua potable  y equipos de bombeo para piscinas</t>
  </si>
  <si>
    <t>mayor a 3</t>
  </si>
  <si>
    <t>NO AFECTA</t>
  </si>
  <si>
    <t>Diseños y/o rehabilitación de centros recreativos y/o  edificaciones que superen los 1.500 m2</t>
  </si>
  <si>
    <t>Diseños  de infraestructura urbana</t>
  </si>
  <si>
    <t>Ingeniero Topográfico</t>
  </si>
  <si>
    <t>Ing. Topográfico</t>
  </si>
  <si>
    <t>Ingeniero Topógrafo</t>
  </si>
  <si>
    <t>Levantamientos  arquitectonico de area superior a 30.000 m2</t>
  </si>
  <si>
    <t>Prof. Auxiliar de Ingenieria</t>
  </si>
  <si>
    <t>Ingeniero Hidráulico</t>
  </si>
  <si>
    <t>Mayor a 2</t>
  </si>
  <si>
    <t>Obras de ingenieria civil y/o hidrosanitarias</t>
  </si>
  <si>
    <t>mayor a 1</t>
  </si>
  <si>
    <t>Dibujante de autocad</t>
  </si>
  <si>
    <t>Dibujante proyectista</t>
  </si>
  <si>
    <t>Dibujante de Arquitectonico</t>
  </si>
  <si>
    <t>En obras de ingenieria civil, Arquitectonicas y/o hidrosanitarias</t>
  </si>
  <si>
    <t>Técnico en topografía</t>
  </si>
  <si>
    <t>Técnico en ingenieria civil</t>
  </si>
  <si>
    <t>EVALUACIÓN HOJA DE VIDA NUEVOS NEGOCIOS</t>
  </si>
  <si>
    <t xml:space="preserve"> Codigo: OSPD-F334</t>
  </si>
  <si>
    <t>Versión: 1</t>
  </si>
  <si>
    <t>Fecha: 06/07/2018</t>
  </si>
  <si>
    <t>Codigo:OSPD-F334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</si>
</sst>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6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7" xfId="0" applyFont="1" applyBorder="1"/>
    <xf numFmtId="9" fontId="3" fillId="0" borderId="0" xfId="0" applyNumberFormat="1" applyFont="1" applyBorder="1"/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0" xfId="0" applyFont="1" applyBorder="1"/>
    <xf numFmtId="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4" borderId="4" xfId="0" applyFont="1" applyFill="1" applyBorder="1"/>
    <xf numFmtId="9" fontId="2" fillId="4" borderId="12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8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0" xfId="0" applyFont="1" applyBorder="1"/>
    <xf numFmtId="9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164" fontId="2" fillId="4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119010</xdr:colOff>
      <xdr:row>0</xdr:row>
      <xdr:rowOff>20228</xdr:rowOff>
    </xdr:from>
    <xdr:to>
      <xdr:col>1</xdr:col>
      <xdr:colOff>1581150</xdr:colOff>
      <xdr:row>2</xdr:row>
      <xdr:rowOff>236044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160" y="20228"/>
          <a:ext cx="1462140" cy="78731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264585</xdr:colOff>
      <xdr:row>0</xdr:row>
      <xdr:rowOff>52917</xdr:rowOff>
    </xdr:from>
    <xdr:to>
      <xdr:col>2</xdr:col>
      <xdr:colOff>518585</xdr:colOff>
      <xdr:row>2</xdr:row>
      <xdr:rowOff>253309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2" y="52917"/>
          <a:ext cx="1206500" cy="7718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</xdr:colOff>
      <xdr:row>0</xdr:row>
      <xdr:rowOff>47625</xdr:rowOff>
    </xdr:from>
    <xdr:to>
      <xdr:col>2</xdr:col>
      <xdr:colOff>654842</xdr:colOff>
      <xdr:row>2</xdr:row>
      <xdr:rowOff>278332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7625"/>
          <a:ext cx="1357311" cy="8260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130968</xdr:colOff>
      <xdr:row>0</xdr:row>
      <xdr:rowOff>47625</xdr:rowOff>
    </xdr:from>
    <xdr:to>
      <xdr:col>2</xdr:col>
      <xdr:colOff>654842</xdr:colOff>
      <xdr:row>2</xdr:row>
      <xdr:rowOff>242952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47625"/>
          <a:ext cx="1428749" cy="7906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28575</xdr:rowOff>
    </xdr:from>
    <xdr:to>
      <xdr:col>2</xdr:col>
      <xdr:colOff>409574</xdr:colOff>
      <xdr:row>2</xdr:row>
      <xdr:rowOff>268280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8575"/>
          <a:ext cx="1266825" cy="83025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63499</xdr:rowOff>
    </xdr:from>
    <xdr:to>
      <xdr:col>2</xdr:col>
      <xdr:colOff>719667</xdr:colOff>
      <xdr:row>2</xdr:row>
      <xdr:rowOff>254298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63499"/>
          <a:ext cx="1492250" cy="783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47625</xdr:rowOff>
    </xdr:from>
    <xdr:to>
      <xdr:col>1</xdr:col>
      <xdr:colOff>1317879</xdr:colOff>
      <xdr:row>2</xdr:row>
      <xdr:rowOff>219075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7625"/>
          <a:ext cx="1213104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1095375</xdr:colOff>
      <xdr:row>2</xdr:row>
      <xdr:rowOff>247650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095375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38100</xdr:rowOff>
    </xdr:from>
    <xdr:to>
      <xdr:col>1</xdr:col>
      <xdr:colOff>1394079</xdr:colOff>
      <xdr:row>2</xdr:row>
      <xdr:rowOff>257175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8100"/>
          <a:ext cx="1213104" cy="79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1</xdr:col>
      <xdr:colOff>1524000</xdr:colOff>
      <xdr:row>2</xdr:row>
      <xdr:rowOff>257175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146685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1390650</xdr:colOff>
      <xdr:row>2</xdr:row>
      <xdr:rowOff>241811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314450" cy="8133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38100</xdr:rowOff>
    </xdr:from>
    <xdr:to>
      <xdr:col>1</xdr:col>
      <xdr:colOff>1362075</xdr:colOff>
      <xdr:row>2</xdr:row>
      <xdr:rowOff>254495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100"/>
          <a:ext cx="1209675" cy="7878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1247775</xdr:colOff>
      <xdr:row>2</xdr:row>
      <xdr:rowOff>267227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152525" cy="8387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0</xdr:row>
      <xdr:rowOff>0</xdr:rowOff>
    </xdr:from>
    <xdr:to>
      <xdr:col>2</xdr:col>
      <xdr:colOff>486833</xdr:colOff>
      <xdr:row>2</xdr:row>
      <xdr:rowOff>271463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4" y="0"/>
          <a:ext cx="1322916" cy="842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11"/>
  <sheetViews>
    <sheetView tabSelected="1" topLeftCell="C100" workbookViewId="0">
      <selection activeCell="C111" sqref="C111"/>
    </sheetView>
  </sheetViews>
  <sheetFormatPr baseColWidth="10" defaultRowHeight="15" x14ac:dyDescent="0.25"/>
  <cols>
    <col min="2" max="2" width="24.28515625" customWidth="1"/>
    <col min="3" max="3" width="19" customWidth="1"/>
    <col min="5" max="5" width="27" customWidth="1"/>
    <col min="6" max="6" width="22.140625" bestFit="1" customWidth="1"/>
    <col min="7" max="7" width="75.5703125" customWidth="1"/>
    <col min="8" max="8" width="28.28515625" bestFit="1" customWidth="1"/>
    <col min="18" max="18" width="23.85546875" bestFit="1" customWidth="1"/>
    <col min="19" max="19" width="19.42578125" bestFit="1" customWidth="1"/>
  </cols>
  <sheetData>
    <row r="3" spans="2:20" x14ac:dyDescent="0.25">
      <c r="C3" s="3" t="s">
        <v>1</v>
      </c>
      <c r="D3" s="4" t="s">
        <v>6</v>
      </c>
      <c r="E3" s="3" t="s">
        <v>9</v>
      </c>
      <c r="F3" s="5" t="s">
        <v>15</v>
      </c>
      <c r="G3" s="6" t="s">
        <v>18</v>
      </c>
      <c r="H3" s="7" t="s">
        <v>22</v>
      </c>
      <c r="K3" s="8" t="s">
        <v>76</v>
      </c>
      <c r="L3" s="3" t="s">
        <v>1</v>
      </c>
      <c r="R3" s="8" t="s">
        <v>76</v>
      </c>
      <c r="S3" s="9" t="s">
        <v>1</v>
      </c>
      <c r="T3" s="2" t="s">
        <v>4</v>
      </c>
    </row>
    <row r="4" spans="2:20" x14ac:dyDescent="0.25">
      <c r="C4" t="s">
        <v>29</v>
      </c>
      <c r="D4" t="s">
        <v>7</v>
      </c>
      <c r="E4" t="s">
        <v>10</v>
      </c>
      <c r="F4" s="1">
        <v>5</v>
      </c>
      <c r="G4" t="s">
        <v>26</v>
      </c>
      <c r="H4" s="1">
        <v>1</v>
      </c>
      <c r="K4" s="1" t="s">
        <v>0</v>
      </c>
      <c r="L4" t="s">
        <v>29</v>
      </c>
      <c r="R4" s="1" t="s">
        <v>0</v>
      </c>
      <c r="S4" s="1" t="s">
        <v>29</v>
      </c>
      <c r="T4" s="1">
        <v>8</v>
      </c>
    </row>
    <row r="5" spans="2:20" x14ac:dyDescent="0.25">
      <c r="C5" t="s">
        <v>30</v>
      </c>
      <c r="D5" t="s">
        <v>8</v>
      </c>
      <c r="E5" t="s">
        <v>11</v>
      </c>
      <c r="F5" s="1">
        <v>6</v>
      </c>
      <c r="G5" t="s">
        <v>27</v>
      </c>
      <c r="H5" s="1">
        <v>2</v>
      </c>
      <c r="K5" t="s">
        <v>35</v>
      </c>
      <c r="L5" t="s">
        <v>30</v>
      </c>
      <c r="R5" s="1" t="s">
        <v>0</v>
      </c>
      <c r="S5" s="1" t="s">
        <v>30</v>
      </c>
      <c r="T5" s="1">
        <v>8</v>
      </c>
    </row>
    <row r="6" spans="2:20" x14ac:dyDescent="0.25">
      <c r="B6" t="s">
        <v>0</v>
      </c>
      <c r="C6" t="s">
        <v>2</v>
      </c>
      <c r="E6" t="s">
        <v>12</v>
      </c>
      <c r="F6" s="1">
        <v>7</v>
      </c>
      <c r="G6" t="s">
        <v>20</v>
      </c>
      <c r="H6" s="1">
        <v>3</v>
      </c>
      <c r="K6" t="s">
        <v>49</v>
      </c>
      <c r="L6" t="s">
        <v>2</v>
      </c>
      <c r="R6" s="1" t="s">
        <v>0</v>
      </c>
      <c r="S6" s="1" t="s">
        <v>2</v>
      </c>
      <c r="T6" s="1">
        <v>10</v>
      </c>
    </row>
    <row r="7" spans="2:20" x14ac:dyDescent="0.25">
      <c r="C7" t="s">
        <v>3</v>
      </c>
      <c r="E7" t="s">
        <v>13</v>
      </c>
      <c r="F7" s="1">
        <v>8</v>
      </c>
      <c r="G7" t="s">
        <v>21</v>
      </c>
      <c r="H7" s="1">
        <v>4</v>
      </c>
      <c r="K7" t="s">
        <v>65</v>
      </c>
      <c r="L7" t="s">
        <v>3</v>
      </c>
      <c r="R7" s="1" t="s">
        <v>0</v>
      </c>
      <c r="S7" s="1" t="s">
        <v>3</v>
      </c>
      <c r="T7" s="1">
        <v>10</v>
      </c>
    </row>
    <row r="8" spans="2:20" x14ac:dyDescent="0.25">
      <c r="C8" t="s">
        <v>5</v>
      </c>
      <c r="E8" t="s">
        <v>14</v>
      </c>
      <c r="F8" s="1" t="s">
        <v>16</v>
      </c>
      <c r="G8" t="s">
        <v>23</v>
      </c>
      <c r="H8" s="1">
        <v>5</v>
      </c>
      <c r="K8" t="s">
        <v>66</v>
      </c>
      <c r="L8" t="s">
        <v>5</v>
      </c>
      <c r="R8" s="1" t="s">
        <v>0</v>
      </c>
      <c r="S8" s="1" t="s">
        <v>5</v>
      </c>
      <c r="T8" s="1">
        <v>0</v>
      </c>
    </row>
    <row r="9" spans="2:20" x14ac:dyDescent="0.25">
      <c r="E9" t="s">
        <v>5</v>
      </c>
      <c r="G9" t="s">
        <v>24</v>
      </c>
      <c r="H9" s="1">
        <v>6</v>
      </c>
      <c r="K9" t="s">
        <v>67</v>
      </c>
      <c r="L9" t="s">
        <v>36</v>
      </c>
      <c r="R9" s="1" t="s">
        <v>35</v>
      </c>
      <c r="S9" s="1" t="s">
        <v>36</v>
      </c>
      <c r="T9" s="1">
        <v>10</v>
      </c>
    </row>
    <row r="10" spans="2:20" x14ac:dyDescent="0.25">
      <c r="G10" t="s">
        <v>19</v>
      </c>
      <c r="H10" s="1" t="s">
        <v>25</v>
      </c>
      <c r="K10" t="s">
        <v>68</v>
      </c>
      <c r="L10" t="s">
        <v>37</v>
      </c>
      <c r="R10" s="1" t="s">
        <v>35</v>
      </c>
      <c r="S10" s="1" t="s">
        <v>37</v>
      </c>
      <c r="T10" s="1">
        <v>10</v>
      </c>
    </row>
    <row r="11" spans="2:20" x14ac:dyDescent="0.25">
      <c r="K11" t="s">
        <v>69</v>
      </c>
      <c r="L11" t="s">
        <v>38</v>
      </c>
      <c r="R11" s="1" t="s">
        <v>35</v>
      </c>
      <c r="S11" s="1" t="s">
        <v>38</v>
      </c>
      <c r="T11" s="1">
        <v>10</v>
      </c>
    </row>
    <row r="12" spans="2:20" x14ac:dyDescent="0.25">
      <c r="K12" t="s">
        <v>70</v>
      </c>
      <c r="L12" t="s">
        <v>50</v>
      </c>
      <c r="R12" s="1" t="s">
        <v>35</v>
      </c>
      <c r="S12" s="1" t="s">
        <v>5</v>
      </c>
      <c r="T12" s="1">
        <v>0</v>
      </c>
    </row>
    <row r="13" spans="2:20" x14ac:dyDescent="0.25">
      <c r="C13" s="3" t="s">
        <v>1</v>
      </c>
      <c r="D13" s="4" t="s">
        <v>6</v>
      </c>
      <c r="E13" s="3" t="s">
        <v>9</v>
      </c>
      <c r="F13" s="5" t="s">
        <v>15</v>
      </c>
      <c r="G13" s="6" t="s">
        <v>18</v>
      </c>
      <c r="H13" s="7" t="s">
        <v>22</v>
      </c>
      <c r="K13" t="s">
        <v>3</v>
      </c>
      <c r="L13" t="s">
        <v>58</v>
      </c>
      <c r="R13" s="1" t="s">
        <v>49</v>
      </c>
      <c r="S13" s="1" t="s">
        <v>36</v>
      </c>
      <c r="T13" s="1">
        <v>10</v>
      </c>
    </row>
    <row r="14" spans="2:20" x14ac:dyDescent="0.25">
      <c r="B14" t="s">
        <v>35</v>
      </c>
      <c r="C14" t="s">
        <v>36</v>
      </c>
      <c r="D14" t="s">
        <v>7</v>
      </c>
      <c r="E14" t="s">
        <v>39</v>
      </c>
      <c r="F14" s="1">
        <v>5</v>
      </c>
      <c r="G14" t="s">
        <v>47</v>
      </c>
      <c r="H14" s="1">
        <v>1</v>
      </c>
      <c r="K14" t="s">
        <v>71</v>
      </c>
      <c r="R14" s="1" t="s">
        <v>49</v>
      </c>
      <c r="S14" s="1" t="s">
        <v>37</v>
      </c>
      <c r="T14" s="1">
        <v>10</v>
      </c>
    </row>
    <row r="15" spans="2:20" x14ac:dyDescent="0.25">
      <c r="C15" t="s">
        <v>37</v>
      </c>
      <c r="D15" t="s">
        <v>8</v>
      </c>
      <c r="E15" t="s">
        <v>40</v>
      </c>
      <c r="F15" s="1">
        <v>6</v>
      </c>
      <c r="G15" t="s">
        <v>43</v>
      </c>
      <c r="H15" s="1">
        <v>2</v>
      </c>
      <c r="K15" t="s">
        <v>72</v>
      </c>
      <c r="R15" s="1" t="s">
        <v>49</v>
      </c>
      <c r="S15" s="1" t="s">
        <v>50</v>
      </c>
      <c r="T15" s="1">
        <v>8</v>
      </c>
    </row>
    <row r="16" spans="2:20" x14ac:dyDescent="0.25">
      <c r="C16" t="s">
        <v>38</v>
      </c>
      <c r="E16" t="s">
        <v>41</v>
      </c>
      <c r="F16" s="1">
        <v>7</v>
      </c>
      <c r="G16" t="s">
        <v>44</v>
      </c>
      <c r="H16" s="1">
        <v>3</v>
      </c>
      <c r="K16" t="s">
        <v>73</v>
      </c>
      <c r="R16" s="1" t="s">
        <v>49</v>
      </c>
      <c r="S16" s="1" t="s">
        <v>5</v>
      </c>
      <c r="T16" s="1">
        <v>0</v>
      </c>
    </row>
    <row r="17" spans="2:20" x14ac:dyDescent="0.25">
      <c r="C17" t="s">
        <v>5</v>
      </c>
      <c r="E17" t="s">
        <v>14</v>
      </c>
      <c r="F17" s="1" t="s">
        <v>42</v>
      </c>
      <c r="G17" t="s">
        <v>45</v>
      </c>
      <c r="H17" s="1">
        <v>4</v>
      </c>
      <c r="K17" t="s">
        <v>74</v>
      </c>
      <c r="R17" t="s">
        <v>65</v>
      </c>
      <c r="S17" s="1" t="s">
        <v>36</v>
      </c>
      <c r="T17" s="1">
        <v>10</v>
      </c>
    </row>
    <row r="18" spans="2:20" x14ac:dyDescent="0.25">
      <c r="E18" t="s">
        <v>5</v>
      </c>
      <c r="H18" s="1" t="s">
        <v>46</v>
      </c>
      <c r="K18" t="s">
        <v>75</v>
      </c>
      <c r="R18" t="s">
        <v>65</v>
      </c>
      <c r="S18" s="1" t="s">
        <v>58</v>
      </c>
      <c r="T18" s="1">
        <v>10</v>
      </c>
    </row>
    <row r="19" spans="2:20" x14ac:dyDescent="0.25">
      <c r="R19" t="s">
        <v>65</v>
      </c>
      <c r="S19" s="1" t="s">
        <v>37</v>
      </c>
      <c r="T19" s="1">
        <v>10</v>
      </c>
    </row>
    <row r="20" spans="2:20" x14ac:dyDescent="0.25">
      <c r="C20" s="3" t="s">
        <v>1</v>
      </c>
      <c r="D20" s="4" t="s">
        <v>6</v>
      </c>
      <c r="E20" s="3" t="s">
        <v>9</v>
      </c>
      <c r="F20" s="5" t="s">
        <v>15</v>
      </c>
      <c r="G20" s="6" t="s">
        <v>18</v>
      </c>
      <c r="H20" s="7" t="s">
        <v>22</v>
      </c>
      <c r="R20" t="s">
        <v>65</v>
      </c>
      <c r="S20" s="1" t="s">
        <v>38</v>
      </c>
      <c r="T20" s="1">
        <v>10</v>
      </c>
    </row>
    <row r="21" spans="2:20" x14ac:dyDescent="0.25">
      <c r="C21" t="s">
        <v>36</v>
      </c>
      <c r="E21" t="s">
        <v>37</v>
      </c>
      <c r="F21" s="1">
        <v>5</v>
      </c>
      <c r="G21" t="s">
        <v>52</v>
      </c>
      <c r="H21" s="1">
        <v>1</v>
      </c>
      <c r="R21" t="s">
        <v>65</v>
      </c>
      <c r="S21" s="1" t="s">
        <v>50</v>
      </c>
      <c r="T21" s="1">
        <v>8</v>
      </c>
    </row>
    <row r="22" spans="2:20" x14ac:dyDescent="0.25">
      <c r="B22" t="s">
        <v>49</v>
      </c>
      <c r="C22" t="s">
        <v>37</v>
      </c>
      <c r="E22" t="s">
        <v>51</v>
      </c>
      <c r="F22" s="1">
        <v>6</v>
      </c>
      <c r="G22" t="s">
        <v>53</v>
      </c>
      <c r="H22" s="1">
        <v>2</v>
      </c>
      <c r="R22" t="s">
        <v>65</v>
      </c>
      <c r="S22" s="1" t="s">
        <v>5</v>
      </c>
      <c r="T22" s="1">
        <v>0</v>
      </c>
    </row>
    <row r="23" spans="2:20" x14ac:dyDescent="0.25">
      <c r="C23" t="s">
        <v>50</v>
      </c>
      <c r="E23" t="s">
        <v>50</v>
      </c>
      <c r="F23" s="1">
        <v>7</v>
      </c>
      <c r="G23" t="s">
        <v>54</v>
      </c>
      <c r="H23" s="1">
        <v>3</v>
      </c>
    </row>
    <row r="24" spans="2:20" x14ac:dyDescent="0.25">
      <c r="C24" t="s">
        <v>5</v>
      </c>
      <c r="E24" t="s">
        <v>5</v>
      </c>
      <c r="F24" s="1" t="s">
        <v>42</v>
      </c>
      <c r="G24" t="s">
        <v>19</v>
      </c>
      <c r="H24" s="1">
        <v>4</v>
      </c>
    </row>
    <row r="25" spans="2:20" x14ac:dyDescent="0.25">
      <c r="G25" t="s">
        <v>55</v>
      </c>
      <c r="H25" s="1" t="s">
        <v>46</v>
      </c>
    </row>
    <row r="28" spans="2:20" x14ac:dyDescent="0.25">
      <c r="C28" s="3" t="s">
        <v>1</v>
      </c>
      <c r="D28" s="4" t="s">
        <v>6</v>
      </c>
      <c r="E28" s="3" t="s">
        <v>9</v>
      </c>
      <c r="F28" s="5" t="s">
        <v>15</v>
      </c>
      <c r="G28" s="6" t="s">
        <v>18</v>
      </c>
      <c r="H28" s="7" t="s">
        <v>22</v>
      </c>
    </row>
    <row r="29" spans="2:20" x14ac:dyDescent="0.25">
      <c r="C29" t="s">
        <v>36</v>
      </c>
      <c r="E29" t="s">
        <v>61</v>
      </c>
      <c r="F29" s="1">
        <v>5</v>
      </c>
      <c r="G29" t="s">
        <v>62</v>
      </c>
      <c r="H29" s="1">
        <v>1</v>
      </c>
    </row>
    <row r="30" spans="2:20" x14ac:dyDescent="0.25">
      <c r="C30" t="s">
        <v>58</v>
      </c>
      <c r="E30" t="s">
        <v>59</v>
      </c>
      <c r="F30" s="1">
        <v>6</v>
      </c>
      <c r="G30" t="s">
        <v>63</v>
      </c>
      <c r="H30" s="1">
        <v>2</v>
      </c>
    </row>
    <row r="31" spans="2:20" x14ac:dyDescent="0.25">
      <c r="B31" t="s">
        <v>57</v>
      </c>
      <c r="C31" t="s">
        <v>37</v>
      </c>
      <c r="E31" t="s">
        <v>60</v>
      </c>
      <c r="F31" s="1">
        <v>7</v>
      </c>
      <c r="G31" t="s">
        <v>64</v>
      </c>
      <c r="H31" s="1">
        <v>3</v>
      </c>
    </row>
    <row r="32" spans="2:20" x14ac:dyDescent="0.25">
      <c r="C32" t="s">
        <v>38</v>
      </c>
      <c r="E32" t="s">
        <v>50</v>
      </c>
      <c r="F32" s="1" t="s">
        <v>42</v>
      </c>
      <c r="G32" t="s">
        <v>19</v>
      </c>
      <c r="H32" s="1">
        <v>4</v>
      </c>
    </row>
    <row r="33" spans="2:8" x14ac:dyDescent="0.25">
      <c r="C33" t="s">
        <v>50</v>
      </c>
      <c r="E33" t="s">
        <v>5</v>
      </c>
      <c r="G33" t="s">
        <v>55</v>
      </c>
      <c r="H33" s="1" t="s">
        <v>46</v>
      </c>
    </row>
    <row r="34" spans="2:8" x14ac:dyDescent="0.25">
      <c r="C34" t="s">
        <v>5</v>
      </c>
    </row>
    <row r="37" spans="2:8" x14ac:dyDescent="0.25">
      <c r="C37" s="3" t="s">
        <v>1</v>
      </c>
      <c r="D37" s="4" t="s">
        <v>6</v>
      </c>
      <c r="E37" s="3" t="s">
        <v>9</v>
      </c>
      <c r="F37" s="5" t="s">
        <v>15</v>
      </c>
      <c r="G37" s="6" t="s">
        <v>18</v>
      </c>
      <c r="H37" s="7" t="s">
        <v>22</v>
      </c>
    </row>
    <row r="38" spans="2:8" x14ac:dyDescent="0.25">
      <c r="C38" t="s">
        <v>36</v>
      </c>
      <c r="E38" t="s">
        <v>81</v>
      </c>
      <c r="F38" s="1">
        <v>5</v>
      </c>
      <c r="G38" t="s">
        <v>87</v>
      </c>
      <c r="H38" s="1">
        <v>2</v>
      </c>
    </row>
    <row r="39" spans="2:8" x14ac:dyDescent="0.25">
      <c r="C39" t="s">
        <v>78</v>
      </c>
      <c r="E39" t="s">
        <v>50</v>
      </c>
      <c r="F39" s="1">
        <v>6</v>
      </c>
      <c r="G39" t="s">
        <v>86</v>
      </c>
      <c r="H39" s="1">
        <v>3</v>
      </c>
    </row>
    <row r="40" spans="2:8" x14ac:dyDescent="0.25">
      <c r="B40" t="s">
        <v>77</v>
      </c>
      <c r="C40" t="s">
        <v>79</v>
      </c>
      <c r="E40" t="s">
        <v>5</v>
      </c>
      <c r="F40" s="1">
        <v>7</v>
      </c>
      <c r="G40" t="s">
        <v>82</v>
      </c>
      <c r="H40" s="1">
        <v>4</v>
      </c>
    </row>
    <row r="41" spans="2:8" x14ac:dyDescent="0.25">
      <c r="C41" t="s">
        <v>80</v>
      </c>
      <c r="F41" s="1" t="s">
        <v>42</v>
      </c>
      <c r="H41" s="1">
        <v>5</v>
      </c>
    </row>
    <row r="42" spans="2:8" x14ac:dyDescent="0.25">
      <c r="C42" t="s">
        <v>85</v>
      </c>
      <c r="H42" s="1" t="s">
        <v>83</v>
      </c>
    </row>
    <row r="43" spans="2:8" x14ac:dyDescent="0.25">
      <c r="C43" t="s">
        <v>50</v>
      </c>
    </row>
    <row r="44" spans="2:8" x14ac:dyDescent="0.25">
      <c r="C44" t="s">
        <v>5</v>
      </c>
    </row>
    <row r="47" spans="2:8" x14ac:dyDescent="0.25">
      <c r="C47" s="3" t="s">
        <v>1</v>
      </c>
      <c r="D47" s="4" t="s">
        <v>6</v>
      </c>
      <c r="E47" s="3" t="s">
        <v>9</v>
      </c>
      <c r="F47" s="5" t="s">
        <v>15</v>
      </c>
      <c r="G47" s="6" t="s">
        <v>18</v>
      </c>
      <c r="H47" s="7" t="s">
        <v>22</v>
      </c>
    </row>
    <row r="48" spans="2:8" x14ac:dyDescent="0.25">
      <c r="C48" t="s">
        <v>36</v>
      </c>
      <c r="E48" t="s">
        <v>88</v>
      </c>
      <c r="F48" s="1">
        <v>5</v>
      </c>
      <c r="G48" t="s">
        <v>89</v>
      </c>
      <c r="H48" s="1">
        <v>2</v>
      </c>
    </row>
    <row r="49" spans="2:8" x14ac:dyDescent="0.25">
      <c r="B49" t="s">
        <v>67</v>
      </c>
      <c r="C49" t="s">
        <v>50</v>
      </c>
      <c r="E49" t="s">
        <v>50</v>
      </c>
      <c r="F49" s="1">
        <v>6</v>
      </c>
      <c r="G49" t="s">
        <v>90</v>
      </c>
      <c r="H49" s="1">
        <v>3</v>
      </c>
    </row>
    <row r="50" spans="2:8" x14ac:dyDescent="0.25">
      <c r="C50" t="s">
        <v>5</v>
      </c>
      <c r="E50" t="s">
        <v>5</v>
      </c>
      <c r="F50" s="1">
        <v>7</v>
      </c>
      <c r="G50" t="s">
        <v>91</v>
      </c>
      <c r="H50" s="1">
        <v>4</v>
      </c>
    </row>
    <row r="51" spans="2:8" x14ac:dyDescent="0.25">
      <c r="F51" s="1" t="s">
        <v>42</v>
      </c>
      <c r="G51" t="s">
        <v>23</v>
      </c>
      <c r="H51" s="1">
        <v>5</v>
      </c>
    </row>
    <row r="52" spans="2:8" x14ac:dyDescent="0.25">
      <c r="G52" t="s">
        <v>19</v>
      </c>
      <c r="H52" s="1" t="s">
        <v>83</v>
      </c>
    </row>
    <row r="55" spans="2:8" x14ac:dyDescent="0.25">
      <c r="C55" s="3" t="s">
        <v>1</v>
      </c>
      <c r="D55" s="4" t="s">
        <v>6</v>
      </c>
      <c r="E55" s="3" t="s">
        <v>9</v>
      </c>
      <c r="F55" s="5" t="s">
        <v>15</v>
      </c>
      <c r="G55" s="6" t="s">
        <v>18</v>
      </c>
      <c r="H55" s="7" t="s">
        <v>22</v>
      </c>
    </row>
    <row r="56" spans="2:8" x14ac:dyDescent="0.25">
      <c r="C56" t="s">
        <v>36</v>
      </c>
      <c r="E56" t="s">
        <v>92</v>
      </c>
      <c r="F56" s="1">
        <v>5</v>
      </c>
      <c r="G56" t="s">
        <v>93</v>
      </c>
      <c r="H56" s="1">
        <v>1</v>
      </c>
    </row>
    <row r="57" spans="2:8" x14ac:dyDescent="0.25">
      <c r="B57" t="s">
        <v>68</v>
      </c>
      <c r="C57" t="s">
        <v>37</v>
      </c>
      <c r="E57" t="s">
        <v>50</v>
      </c>
      <c r="F57" s="1">
        <v>6</v>
      </c>
      <c r="G57" t="s">
        <v>94</v>
      </c>
      <c r="H57" s="1">
        <v>2</v>
      </c>
    </row>
    <row r="58" spans="2:8" x14ac:dyDescent="0.25">
      <c r="C58" t="s">
        <v>38</v>
      </c>
      <c r="E58" t="s">
        <v>5</v>
      </c>
      <c r="F58" s="1">
        <v>7</v>
      </c>
      <c r="G58" t="s">
        <v>82</v>
      </c>
      <c r="H58" s="1">
        <v>3</v>
      </c>
    </row>
    <row r="59" spans="2:8" x14ac:dyDescent="0.25">
      <c r="C59" t="s">
        <v>5</v>
      </c>
      <c r="F59" s="1" t="s">
        <v>42</v>
      </c>
      <c r="H59" s="1">
        <v>4</v>
      </c>
    </row>
    <row r="60" spans="2:8" x14ac:dyDescent="0.25">
      <c r="H60" s="1" t="s">
        <v>46</v>
      </c>
    </row>
    <row r="63" spans="2:8" x14ac:dyDescent="0.25">
      <c r="C63" s="3" t="s">
        <v>1</v>
      </c>
      <c r="D63" s="4" t="s">
        <v>6</v>
      </c>
      <c r="E63" s="3" t="s">
        <v>9</v>
      </c>
      <c r="F63" s="5" t="s">
        <v>15</v>
      </c>
      <c r="G63" s="6" t="s">
        <v>18</v>
      </c>
      <c r="H63" s="7" t="s">
        <v>22</v>
      </c>
    </row>
    <row r="64" spans="2:8" x14ac:dyDescent="0.25">
      <c r="C64" t="s">
        <v>36</v>
      </c>
      <c r="E64" t="s">
        <v>97</v>
      </c>
      <c r="F64" s="1">
        <v>1</v>
      </c>
      <c r="G64" t="s">
        <v>101</v>
      </c>
      <c r="H64" s="1">
        <v>1</v>
      </c>
    </row>
    <row r="65" spans="2:8" x14ac:dyDescent="0.25">
      <c r="B65" t="s">
        <v>69</v>
      </c>
      <c r="C65" t="s">
        <v>3</v>
      </c>
      <c r="E65" t="s">
        <v>60</v>
      </c>
      <c r="F65" s="1">
        <v>2</v>
      </c>
      <c r="G65" t="s">
        <v>50</v>
      </c>
      <c r="H65" s="1">
        <v>2</v>
      </c>
    </row>
    <row r="66" spans="2:8" x14ac:dyDescent="0.25">
      <c r="C66" t="s">
        <v>95</v>
      </c>
      <c r="E66" t="s">
        <v>98</v>
      </c>
      <c r="F66" s="1">
        <v>3</v>
      </c>
      <c r="G66" t="s">
        <v>5</v>
      </c>
    </row>
    <row r="67" spans="2:8" x14ac:dyDescent="0.25">
      <c r="C67" t="s">
        <v>96</v>
      </c>
      <c r="E67" t="s">
        <v>99</v>
      </c>
      <c r="F67" s="1" t="s">
        <v>100</v>
      </c>
    </row>
    <row r="68" spans="2:8" x14ac:dyDescent="0.25">
      <c r="C68" t="s">
        <v>92</v>
      </c>
      <c r="E68" t="s">
        <v>50</v>
      </c>
    </row>
    <row r="69" spans="2:8" x14ac:dyDescent="0.25">
      <c r="C69" t="s">
        <v>50</v>
      </c>
      <c r="E69" t="s">
        <v>5</v>
      </c>
    </row>
    <row r="70" spans="2:8" x14ac:dyDescent="0.25">
      <c r="C70" t="s">
        <v>5</v>
      </c>
    </row>
    <row r="73" spans="2:8" x14ac:dyDescent="0.25">
      <c r="C73" s="3" t="s">
        <v>1</v>
      </c>
      <c r="D73" s="4" t="s">
        <v>6</v>
      </c>
      <c r="E73" s="3" t="s">
        <v>9</v>
      </c>
      <c r="F73" s="5" t="s">
        <v>15</v>
      </c>
      <c r="G73" s="6" t="s">
        <v>18</v>
      </c>
      <c r="H73" s="7" t="s">
        <v>22</v>
      </c>
    </row>
    <row r="74" spans="2:8" x14ac:dyDescent="0.25">
      <c r="C74" t="s">
        <v>102</v>
      </c>
      <c r="F74" s="1">
        <v>2</v>
      </c>
      <c r="G74" t="s">
        <v>106</v>
      </c>
      <c r="H74" s="1">
        <v>1</v>
      </c>
    </row>
    <row r="75" spans="2:8" x14ac:dyDescent="0.25">
      <c r="B75" t="s">
        <v>102</v>
      </c>
      <c r="C75" t="s">
        <v>103</v>
      </c>
      <c r="F75" s="1">
        <v>3</v>
      </c>
      <c r="G75" t="s">
        <v>107</v>
      </c>
      <c r="H75" s="1">
        <v>2</v>
      </c>
    </row>
    <row r="76" spans="2:8" x14ac:dyDescent="0.25">
      <c r="C76" t="s">
        <v>104</v>
      </c>
      <c r="F76" s="1">
        <v>4</v>
      </c>
      <c r="G76" t="s">
        <v>82</v>
      </c>
      <c r="H76" s="1">
        <v>3</v>
      </c>
    </row>
    <row r="77" spans="2:8" x14ac:dyDescent="0.25">
      <c r="C77" t="s">
        <v>50</v>
      </c>
      <c r="F77" s="1" t="s">
        <v>105</v>
      </c>
      <c r="G77" t="s">
        <v>45</v>
      </c>
      <c r="H77" s="1" t="s">
        <v>108</v>
      </c>
    </row>
    <row r="78" spans="2:8" x14ac:dyDescent="0.25">
      <c r="C78" t="s">
        <v>5</v>
      </c>
    </row>
    <row r="80" spans="2:8" x14ac:dyDescent="0.25">
      <c r="C80" s="3" t="s">
        <v>1</v>
      </c>
      <c r="D80" s="4" t="s">
        <v>6</v>
      </c>
      <c r="E80" s="3" t="s">
        <v>9</v>
      </c>
      <c r="F80" s="5" t="s">
        <v>15</v>
      </c>
      <c r="G80" s="6" t="s">
        <v>18</v>
      </c>
      <c r="H80" s="7" t="s">
        <v>22</v>
      </c>
    </row>
    <row r="81" spans="2:8" x14ac:dyDescent="0.25">
      <c r="B81" t="s">
        <v>3</v>
      </c>
      <c r="C81" t="s">
        <v>3</v>
      </c>
      <c r="F81" s="1">
        <v>2</v>
      </c>
      <c r="G81" t="s">
        <v>111</v>
      </c>
      <c r="H81" s="1">
        <v>1</v>
      </c>
    </row>
    <row r="82" spans="2:8" x14ac:dyDescent="0.25">
      <c r="C82" t="s">
        <v>5</v>
      </c>
      <c r="F82" s="1">
        <v>3</v>
      </c>
      <c r="G82" t="s">
        <v>110</v>
      </c>
      <c r="H82" s="1">
        <v>2</v>
      </c>
    </row>
    <row r="83" spans="2:8" x14ac:dyDescent="0.25">
      <c r="F83" s="1">
        <v>4</v>
      </c>
      <c r="G83" t="s">
        <v>82</v>
      </c>
      <c r="H83" s="1">
        <v>3</v>
      </c>
    </row>
    <row r="84" spans="2:8" x14ac:dyDescent="0.25">
      <c r="F84" s="1" t="s">
        <v>105</v>
      </c>
      <c r="G84" t="s">
        <v>45</v>
      </c>
      <c r="H84" s="1" t="s">
        <v>108</v>
      </c>
    </row>
    <row r="87" spans="2:8" x14ac:dyDescent="0.25">
      <c r="C87" s="3" t="s">
        <v>1</v>
      </c>
      <c r="D87" s="4" t="s">
        <v>6</v>
      </c>
      <c r="E87" s="3" t="s">
        <v>9</v>
      </c>
      <c r="F87" s="5" t="s">
        <v>15</v>
      </c>
      <c r="G87" s="6" t="s">
        <v>18</v>
      </c>
      <c r="H87" s="7" t="s">
        <v>22</v>
      </c>
    </row>
    <row r="88" spans="2:8" x14ac:dyDescent="0.25">
      <c r="C88" t="s">
        <v>112</v>
      </c>
      <c r="F88" s="1">
        <v>2</v>
      </c>
      <c r="G88" t="s">
        <v>115</v>
      </c>
      <c r="H88" s="1">
        <v>1</v>
      </c>
    </row>
    <row r="89" spans="2:8" x14ac:dyDescent="0.25">
      <c r="B89" t="s">
        <v>113</v>
      </c>
      <c r="C89" t="s">
        <v>114</v>
      </c>
      <c r="F89" s="1">
        <v>3</v>
      </c>
      <c r="G89" t="s">
        <v>50</v>
      </c>
      <c r="H89" s="1">
        <v>2</v>
      </c>
    </row>
    <row r="90" spans="2:8" x14ac:dyDescent="0.25">
      <c r="C90" t="s">
        <v>5</v>
      </c>
      <c r="F90" s="1">
        <v>4</v>
      </c>
      <c r="G90" t="s">
        <v>5</v>
      </c>
      <c r="H90" s="1">
        <v>3</v>
      </c>
    </row>
    <row r="91" spans="2:8" x14ac:dyDescent="0.25">
      <c r="F91" s="1" t="s">
        <v>105</v>
      </c>
      <c r="H91" s="1" t="s">
        <v>108</v>
      </c>
    </row>
    <row r="94" spans="2:8" x14ac:dyDescent="0.25">
      <c r="C94" s="3" t="s">
        <v>1</v>
      </c>
      <c r="D94" s="4" t="s">
        <v>6</v>
      </c>
      <c r="E94" s="3" t="s">
        <v>9</v>
      </c>
      <c r="F94" s="5" t="s">
        <v>15</v>
      </c>
      <c r="G94" s="6" t="s">
        <v>18</v>
      </c>
      <c r="H94" s="7" t="s">
        <v>22</v>
      </c>
    </row>
    <row r="95" spans="2:8" x14ac:dyDescent="0.25">
      <c r="B95" t="s">
        <v>116</v>
      </c>
      <c r="C95" t="s">
        <v>36</v>
      </c>
      <c r="F95" s="1">
        <v>1</v>
      </c>
      <c r="G95" t="s">
        <v>119</v>
      </c>
      <c r="H95" s="1">
        <v>0.5</v>
      </c>
    </row>
    <row r="96" spans="2:8" x14ac:dyDescent="0.25">
      <c r="C96" t="s">
        <v>37</v>
      </c>
      <c r="F96" s="1">
        <v>2</v>
      </c>
      <c r="G96" t="s">
        <v>50</v>
      </c>
      <c r="H96" s="1">
        <v>1</v>
      </c>
    </row>
    <row r="97" spans="2:8" x14ac:dyDescent="0.25">
      <c r="C97" t="s">
        <v>117</v>
      </c>
      <c r="F97" s="1" t="s">
        <v>118</v>
      </c>
      <c r="G97" t="s">
        <v>5</v>
      </c>
      <c r="H97" s="1" t="s">
        <v>120</v>
      </c>
    </row>
    <row r="98" spans="2:8" x14ac:dyDescent="0.25">
      <c r="C98" t="s">
        <v>50</v>
      </c>
    </row>
    <row r="99" spans="2:8" x14ac:dyDescent="0.25">
      <c r="C99" t="s">
        <v>5</v>
      </c>
    </row>
    <row r="101" spans="2:8" x14ac:dyDescent="0.25">
      <c r="C101" s="3" t="s">
        <v>1</v>
      </c>
      <c r="D101" s="4" t="s">
        <v>6</v>
      </c>
      <c r="E101" s="3" t="s">
        <v>9</v>
      </c>
      <c r="F101" s="5" t="s">
        <v>15</v>
      </c>
      <c r="G101" s="6" t="s">
        <v>18</v>
      </c>
      <c r="H101" s="7" t="s">
        <v>22</v>
      </c>
    </row>
    <row r="102" spans="2:8" x14ac:dyDescent="0.25">
      <c r="B102" t="s">
        <v>74</v>
      </c>
      <c r="C102" t="s">
        <v>123</v>
      </c>
      <c r="F102" s="1">
        <v>1</v>
      </c>
      <c r="G102" t="s">
        <v>124</v>
      </c>
      <c r="H102" s="1">
        <v>0.5</v>
      </c>
    </row>
    <row r="103" spans="2:8" x14ac:dyDescent="0.25">
      <c r="C103" t="s">
        <v>121</v>
      </c>
      <c r="F103" s="1">
        <v>2</v>
      </c>
      <c r="G103" t="s">
        <v>50</v>
      </c>
      <c r="H103" s="1">
        <v>1</v>
      </c>
    </row>
    <row r="104" spans="2:8" x14ac:dyDescent="0.25">
      <c r="C104" t="s">
        <v>122</v>
      </c>
      <c r="F104" s="1" t="s">
        <v>118</v>
      </c>
      <c r="G104" t="s">
        <v>5</v>
      </c>
      <c r="H104" s="1" t="s">
        <v>120</v>
      </c>
    </row>
    <row r="105" spans="2:8" x14ac:dyDescent="0.25">
      <c r="C105" t="s">
        <v>5</v>
      </c>
    </row>
    <row r="107" spans="2:8" x14ac:dyDescent="0.25">
      <c r="C107" s="3" t="s">
        <v>1</v>
      </c>
      <c r="D107" s="4" t="s">
        <v>6</v>
      </c>
      <c r="E107" s="3" t="s">
        <v>9</v>
      </c>
      <c r="F107" s="5" t="s">
        <v>15</v>
      </c>
      <c r="G107" s="6" t="s">
        <v>18</v>
      </c>
      <c r="H107" s="7" t="s">
        <v>22</v>
      </c>
    </row>
    <row r="108" spans="2:8" x14ac:dyDescent="0.25">
      <c r="C108" t="s">
        <v>126</v>
      </c>
      <c r="F108" s="1">
        <v>1</v>
      </c>
      <c r="G108" t="s">
        <v>124</v>
      </c>
      <c r="H108" s="1">
        <v>0.5</v>
      </c>
    </row>
    <row r="109" spans="2:8" x14ac:dyDescent="0.25">
      <c r="B109" t="s">
        <v>75</v>
      </c>
      <c r="C109" t="s">
        <v>125</v>
      </c>
      <c r="F109" s="1">
        <v>2</v>
      </c>
      <c r="G109" t="s">
        <v>50</v>
      </c>
      <c r="H109" s="1">
        <v>1</v>
      </c>
    </row>
    <row r="110" spans="2:8" x14ac:dyDescent="0.25">
      <c r="C110" t="s">
        <v>50</v>
      </c>
      <c r="F110" s="1" t="s">
        <v>118</v>
      </c>
      <c r="G110" t="s">
        <v>5</v>
      </c>
      <c r="H110" s="1" t="s">
        <v>120</v>
      </c>
    </row>
    <row r="111" spans="2:8" x14ac:dyDescent="0.25">
      <c r="C111" t="s">
        <v>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7"/>
  <sheetViews>
    <sheetView showGridLines="0" zoomScale="90" zoomScaleNormal="90" workbookViewId="0">
      <selection activeCell="I9" sqref="I9"/>
    </sheetView>
  </sheetViews>
  <sheetFormatPr baseColWidth="10" defaultRowHeight="15" x14ac:dyDescent="0.25"/>
  <cols>
    <col min="1" max="1" width="0.28515625" customWidth="1"/>
    <col min="2" max="2" width="14.7109375" customWidth="1"/>
    <col min="3" max="3" width="10.5703125" customWidth="1"/>
    <col min="4" max="4" width="25" customWidth="1"/>
    <col min="5" max="5" width="11.28515625" customWidth="1"/>
    <col min="6" max="7" width="4.85546875" customWidth="1"/>
    <col min="8" max="8" width="31.140625" customWidth="1"/>
    <col min="9" max="9" width="15.7109375" customWidth="1"/>
    <col min="10" max="10" width="17.5703125" customWidth="1"/>
    <col min="11" max="11" width="7.28515625" customWidth="1"/>
    <col min="12" max="12" width="44.5703125" customWidth="1"/>
  </cols>
  <sheetData>
    <row r="1" spans="1:11" ht="22.5" customHeight="1" thickBot="1" x14ac:dyDescent="0.3">
      <c r="A1" s="48"/>
      <c r="B1" s="65"/>
      <c r="C1" s="49"/>
      <c r="D1" s="56" t="s">
        <v>127</v>
      </c>
      <c r="E1" s="57"/>
      <c r="F1" s="57"/>
      <c r="G1" s="57"/>
      <c r="H1" s="57"/>
      <c r="I1" s="58"/>
      <c r="J1" s="54" t="s">
        <v>128</v>
      </c>
      <c r="K1" s="55"/>
    </row>
    <row r="2" spans="1:11" ht="22.5" customHeight="1" thickBot="1" x14ac:dyDescent="0.3">
      <c r="A2" s="50"/>
      <c r="B2" s="66"/>
      <c r="C2" s="51"/>
      <c r="D2" s="59"/>
      <c r="E2" s="60"/>
      <c r="F2" s="60"/>
      <c r="G2" s="60"/>
      <c r="H2" s="60"/>
      <c r="I2" s="61"/>
      <c r="J2" s="54" t="s">
        <v>129</v>
      </c>
      <c r="K2" s="55"/>
    </row>
    <row r="3" spans="1:11" ht="22.5" customHeight="1" thickBot="1" x14ac:dyDescent="0.3">
      <c r="A3" s="52"/>
      <c r="B3" s="67"/>
      <c r="C3" s="53"/>
      <c r="D3" s="62"/>
      <c r="E3" s="63"/>
      <c r="F3" s="63"/>
      <c r="G3" s="63"/>
      <c r="H3" s="63"/>
      <c r="I3" s="64"/>
      <c r="J3" s="54" t="s">
        <v>130</v>
      </c>
      <c r="K3" s="55"/>
    </row>
    <row r="4" spans="1:11" ht="15.75" x14ac:dyDescent="0.25">
      <c r="A4" s="18"/>
      <c r="B4" s="18"/>
      <c r="C4" s="17"/>
      <c r="D4" s="17"/>
      <c r="E4" s="18"/>
      <c r="F4" s="18"/>
      <c r="G4" s="18"/>
      <c r="H4" s="18"/>
      <c r="I4" s="18"/>
      <c r="J4" s="18"/>
      <c r="K4" s="19"/>
    </row>
    <row r="5" spans="1:11" ht="15.75" x14ac:dyDescent="0.25">
      <c r="A5" s="18"/>
      <c r="B5" s="18"/>
      <c r="C5" s="47" t="s">
        <v>102</v>
      </c>
      <c r="D5" s="47"/>
      <c r="E5" s="47"/>
      <c r="F5" s="18"/>
      <c r="G5" s="18"/>
      <c r="H5" s="18"/>
      <c r="I5" s="20"/>
      <c r="J5" s="18"/>
      <c r="K5" s="19"/>
    </row>
    <row r="6" spans="1:11" ht="15.75" x14ac:dyDescent="0.25">
      <c r="A6" s="18"/>
      <c r="B6" s="18"/>
      <c r="C6" s="18"/>
      <c r="D6" s="18"/>
      <c r="E6" s="18"/>
      <c r="F6" s="18"/>
      <c r="G6" s="18"/>
      <c r="H6" s="21" t="s">
        <v>32</v>
      </c>
      <c r="I6" s="22" t="s">
        <v>28</v>
      </c>
      <c r="J6" s="23" t="s">
        <v>31</v>
      </c>
      <c r="K6" s="19"/>
    </row>
    <row r="7" spans="1:11" ht="15.75" x14ac:dyDescent="0.25">
      <c r="A7" s="18"/>
      <c r="B7" s="18"/>
      <c r="C7" s="45" t="s">
        <v>1</v>
      </c>
      <c r="D7" s="46"/>
      <c r="E7" s="24" t="s">
        <v>4</v>
      </c>
      <c r="F7" s="18"/>
      <c r="G7" s="18"/>
      <c r="H7" s="25" t="s">
        <v>1</v>
      </c>
      <c r="I7" s="26">
        <v>0.25</v>
      </c>
      <c r="J7" s="27">
        <f>+I7*E8</f>
        <v>2.5</v>
      </c>
      <c r="K7" s="19"/>
    </row>
    <row r="8" spans="1:11" ht="15.75" x14ac:dyDescent="0.25">
      <c r="A8" s="18"/>
      <c r="B8" s="18"/>
      <c r="C8" s="41" t="s">
        <v>102</v>
      </c>
      <c r="D8" s="42"/>
      <c r="E8" s="28">
        <f>+IF(C8="Ingeniero Eléctrico",10,IF(C8="Electricista",10,IF(C8="Electromecánico",9.5,IF(C8="Similar",7,IF(C8="Otro",0)))))</f>
        <v>10</v>
      </c>
      <c r="F8" s="18"/>
      <c r="G8" s="18"/>
      <c r="H8" s="68" t="s">
        <v>6</v>
      </c>
      <c r="I8" s="69">
        <v>0</v>
      </c>
      <c r="J8" s="70">
        <f>+I8*E11</f>
        <v>0</v>
      </c>
      <c r="K8" s="19"/>
    </row>
    <row r="9" spans="1:11" ht="15.75" x14ac:dyDescent="0.25">
      <c r="A9" s="18"/>
      <c r="B9" s="18"/>
      <c r="C9" s="18"/>
      <c r="D9" s="18"/>
      <c r="E9" s="18"/>
      <c r="F9" s="18"/>
      <c r="G9" s="18"/>
      <c r="H9" s="68" t="s">
        <v>9</v>
      </c>
      <c r="I9" s="69">
        <v>0</v>
      </c>
      <c r="J9" s="70">
        <f>+I9*E14</f>
        <v>0</v>
      </c>
      <c r="K9" s="19"/>
    </row>
    <row r="10" spans="1:11" ht="15.75" x14ac:dyDescent="0.25">
      <c r="A10" s="18"/>
      <c r="B10" s="18"/>
      <c r="C10" s="76" t="s">
        <v>6</v>
      </c>
      <c r="D10" s="77"/>
      <c r="E10" s="71" t="s">
        <v>4</v>
      </c>
      <c r="F10" s="18"/>
      <c r="G10" s="18"/>
      <c r="H10" s="25" t="s">
        <v>17</v>
      </c>
      <c r="I10" s="26">
        <v>0.35</v>
      </c>
      <c r="J10" s="27">
        <f>+I10*E17</f>
        <v>3.5</v>
      </c>
      <c r="K10" s="19"/>
    </row>
    <row r="11" spans="1:11" ht="15.75" x14ac:dyDescent="0.25">
      <c r="A11" s="18"/>
      <c r="B11" s="72" t="s">
        <v>109</v>
      </c>
      <c r="C11" s="78" t="s">
        <v>7</v>
      </c>
      <c r="D11" s="79"/>
      <c r="E11" s="73">
        <f>+IF(C11="Si",10,IF(C11="No",0))</f>
        <v>10</v>
      </c>
      <c r="F11" s="18"/>
      <c r="G11" s="18"/>
      <c r="H11" s="25" t="s">
        <v>18</v>
      </c>
      <c r="I11" s="26">
        <v>0.2</v>
      </c>
      <c r="J11" s="27">
        <f>+I11*E20</f>
        <v>2</v>
      </c>
      <c r="K11" s="19"/>
    </row>
    <row r="12" spans="1:11" ht="15.75" x14ac:dyDescent="0.25">
      <c r="A12" s="18"/>
      <c r="B12" s="18"/>
      <c r="C12" s="74"/>
      <c r="D12" s="74"/>
      <c r="E12" s="74"/>
      <c r="F12" s="18"/>
      <c r="G12" s="18"/>
      <c r="H12" s="25" t="s">
        <v>22</v>
      </c>
      <c r="I12" s="26">
        <v>0.2</v>
      </c>
      <c r="J12" s="27">
        <f>+I12*E23</f>
        <v>2</v>
      </c>
      <c r="K12" s="19"/>
    </row>
    <row r="13" spans="1:11" ht="15.75" x14ac:dyDescent="0.25">
      <c r="A13" s="18"/>
      <c r="B13" s="72" t="s">
        <v>109</v>
      </c>
      <c r="C13" s="76" t="s">
        <v>9</v>
      </c>
      <c r="D13" s="77"/>
      <c r="E13" s="71" t="s">
        <v>4</v>
      </c>
      <c r="F13" s="18"/>
      <c r="G13" s="18"/>
      <c r="H13" s="29" t="s">
        <v>33</v>
      </c>
      <c r="I13" s="30">
        <f>+SUM(I7:I12)</f>
        <v>1</v>
      </c>
      <c r="J13" s="75">
        <f>+SUM(J7:J12)</f>
        <v>10</v>
      </c>
      <c r="K13" s="19"/>
    </row>
    <row r="14" spans="1:11" ht="15.75" x14ac:dyDescent="0.25">
      <c r="A14" s="18"/>
      <c r="B14" s="18"/>
      <c r="C14" s="78" t="s">
        <v>97</v>
      </c>
      <c r="D14" s="79"/>
      <c r="E14" s="73">
        <f>+IF(C14="Evaluación de Proyectos",10,IF(C14="Gerencia de Proyectos",10,IF(C14="Gerencia de construcciones",8,IF(C14="Gerencia de costos y presupuestos",10,IF(C14="Similar",8,IF(C14="Otro",0))))))</f>
        <v>10</v>
      </c>
      <c r="F14" s="18"/>
      <c r="G14" s="18"/>
      <c r="H14" s="18"/>
      <c r="I14" s="18"/>
      <c r="J14" s="18"/>
      <c r="K14" s="19"/>
    </row>
    <row r="15" spans="1:11" ht="15.75" x14ac:dyDescent="0.25">
      <c r="A15" s="18"/>
      <c r="B15" s="18"/>
      <c r="C15" s="18"/>
      <c r="D15" s="18"/>
      <c r="E15" s="18"/>
      <c r="F15" s="18"/>
      <c r="G15" s="18"/>
      <c r="H15" s="32" t="s">
        <v>34</v>
      </c>
      <c r="I15" s="33" t="str">
        <f>+IF(J13&gt;=9,"Aprueba","No Aprueba")</f>
        <v>Aprueba</v>
      </c>
      <c r="J15" s="18"/>
      <c r="K15" s="19"/>
    </row>
    <row r="16" spans="1:11" ht="15.75" x14ac:dyDescent="0.25">
      <c r="A16" s="18"/>
      <c r="B16" s="18"/>
      <c r="C16" s="39" t="s">
        <v>17</v>
      </c>
      <c r="D16" s="40"/>
      <c r="E16" s="24" t="s">
        <v>4</v>
      </c>
      <c r="F16" s="18"/>
      <c r="G16" s="18"/>
      <c r="H16" s="18"/>
      <c r="I16" s="18"/>
      <c r="J16" s="18"/>
      <c r="K16" s="19"/>
    </row>
    <row r="17" spans="1:11" ht="15.75" x14ac:dyDescent="0.25">
      <c r="A17" s="18"/>
      <c r="B17" s="18"/>
      <c r="C17" s="41">
        <v>4</v>
      </c>
      <c r="D17" s="42"/>
      <c r="E17" s="28">
        <f>+IF(C17=2,1,IF(C17=3,3,IF(C17=4,10,IF(C17="Mayor a 4",10))))</f>
        <v>10</v>
      </c>
      <c r="F17" s="18"/>
      <c r="G17" s="18"/>
      <c r="H17" s="18"/>
      <c r="I17" s="18"/>
      <c r="J17" s="18"/>
      <c r="K17" s="19"/>
    </row>
    <row r="18" spans="1:11" ht="15.7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.75" x14ac:dyDescent="0.25">
      <c r="A19" s="18"/>
      <c r="B19" s="18"/>
      <c r="C19" s="39" t="s">
        <v>18</v>
      </c>
      <c r="D19" s="40"/>
      <c r="E19" s="24" t="s">
        <v>4</v>
      </c>
      <c r="F19" s="18"/>
      <c r="G19" s="18"/>
      <c r="H19" s="18"/>
      <c r="I19" s="18"/>
      <c r="J19" s="18"/>
      <c r="K19" s="19"/>
    </row>
    <row r="20" spans="1:11" ht="15.75" x14ac:dyDescent="0.25">
      <c r="A20" s="18"/>
      <c r="B20" s="18"/>
      <c r="C20" s="43" t="s">
        <v>82</v>
      </c>
      <c r="D20" s="44"/>
      <c r="E20" s="34">
        <f>+IF(C20="Diseño de instalaciones eléctricas de equipos de bombeo para redes hidrosanitarias",3,IF(C20="Plantas de tratamiento de agua residual, plantas de tratamiento de agua potable  y equipos de bombeo para piscinas",3,IF(C20="Ambas",10,IF(C20="Otra",0))))</f>
        <v>10</v>
      </c>
      <c r="F20" s="18"/>
      <c r="G20" s="18"/>
      <c r="H20" s="18"/>
      <c r="I20" s="18"/>
      <c r="J20" s="18"/>
      <c r="K20" s="19"/>
    </row>
    <row r="21" spans="1:11" ht="15.7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.75" x14ac:dyDescent="0.25">
      <c r="A22" s="18"/>
      <c r="B22" s="18"/>
      <c r="C22" s="39" t="s">
        <v>22</v>
      </c>
      <c r="D22" s="40"/>
      <c r="E22" s="24" t="s">
        <v>4</v>
      </c>
      <c r="F22" s="18"/>
      <c r="G22" s="18"/>
      <c r="H22" s="18"/>
      <c r="I22" s="18"/>
      <c r="J22" s="18"/>
      <c r="K22" s="19"/>
    </row>
    <row r="23" spans="1:11" ht="15.75" x14ac:dyDescent="0.25">
      <c r="A23" s="18"/>
      <c r="B23" s="18"/>
      <c r="C23" s="41">
        <v>3</v>
      </c>
      <c r="D23" s="42"/>
      <c r="E23" s="28">
        <f>+IF(C23=1,0,IF(C23=2,3,IF(C23=3,10,IF(C23="mayor a 3",10))))</f>
        <v>10</v>
      </c>
      <c r="F23" s="18"/>
      <c r="G23" s="18"/>
      <c r="H23" s="18"/>
      <c r="I23" s="18"/>
      <c r="J23" s="18"/>
      <c r="K23" s="19"/>
    </row>
    <row r="24" spans="1:11" ht="15.7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6.5" thickBot="1" x14ac:dyDescent="0.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5.7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</sheetData>
  <mergeCells count="18">
    <mergeCell ref="C22:D22"/>
    <mergeCell ref="C23:D23"/>
    <mergeCell ref="D1:I3"/>
    <mergeCell ref="C14:D14"/>
    <mergeCell ref="C16:D16"/>
    <mergeCell ref="C17:D17"/>
    <mergeCell ref="C19:D19"/>
    <mergeCell ref="C20:D20"/>
    <mergeCell ref="C7:D7"/>
    <mergeCell ref="C8:D8"/>
    <mergeCell ref="C10:D10"/>
    <mergeCell ref="C11:D11"/>
    <mergeCell ref="C13:D13"/>
    <mergeCell ref="C5:E5"/>
    <mergeCell ref="A1:C3"/>
    <mergeCell ref="J1:K1"/>
    <mergeCell ref="J2:K2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Parámetros!$E$64:$E$69</xm:f>
          </x14:formula1>
          <xm:sqref>C14</xm:sqref>
        </x14:dataValidation>
        <x14:dataValidation type="list" allowBlank="1" showInputMessage="1" showErrorMessage="1">
          <x14:formula1>
            <xm:f>Parámetros!$D$4:$D$5</xm:f>
          </x14:formula1>
          <xm:sqref>C11</xm:sqref>
        </x14:dataValidation>
        <x14:dataValidation type="list" allowBlank="1" showInputMessage="1" showErrorMessage="1">
          <x14:formula1>
            <xm:f>Parámetros!$F$74:$F$77</xm:f>
          </x14:formula1>
          <xm:sqref>C17</xm:sqref>
        </x14:dataValidation>
        <x14:dataValidation type="list" allowBlank="1" showInputMessage="1" showErrorMessage="1">
          <x14:formula1>
            <xm:f>Parámetros!$G$74:$G$77</xm:f>
          </x14:formula1>
          <xm:sqref>C20</xm:sqref>
        </x14:dataValidation>
        <x14:dataValidation type="list" allowBlank="1" showInputMessage="1" showErrorMessage="1">
          <x14:formula1>
            <xm:f>Parámetros!$H$74:$H$77</xm:f>
          </x14:formula1>
          <xm:sqref>C23</xm:sqref>
        </x14:dataValidation>
        <x14:dataValidation type="list" allowBlank="1" showInputMessage="1" showErrorMessage="1">
          <x14:formula1>
            <xm:f>Parámetros!$C$74:$C$78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1"/>
  <sheetViews>
    <sheetView showGridLines="0" zoomScale="90" zoomScaleNormal="90" workbookViewId="0">
      <selection activeCell="D1" sqref="D1:I3"/>
    </sheetView>
  </sheetViews>
  <sheetFormatPr baseColWidth="10" defaultRowHeight="15" x14ac:dyDescent="0.25"/>
  <cols>
    <col min="1" max="1" width="0.28515625" customWidth="1"/>
    <col min="2" max="2" width="14.28515625" customWidth="1"/>
    <col min="3" max="3" width="12.85546875" customWidth="1"/>
    <col min="4" max="4" width="25.7109375" customWidth="1"/>
    <col min="5" max="5" width="10.28515625" customWidth="1"/>
    <col min="6" max="7" width="5.28515625" customWidth="1"/>
    <col min="8" max="8" width="29.85546875" customWidth="1"/>
    <col min="9" max="9" width="15.7109375" customWidth="1"/>
    <col min="10" max="10" width="17.5703125" customWidth="1"/>
    <col min="11" max="11" width="7.140625" customWidth="1"/>
    <col min="12" max="12" width="44.5703125" customWidth="1"/>
  </cols>
  <sheetData>
    <row r="1" spans="1:11" ht="22.5" customHeight="1" thickBot="1" x14ac:dyDescent="0.3">
      <c r="A1" s="48"/>
      <c r="B1" s="65"/>
      <c r="C1" s="49"/>
      <c r="D1" s="56" t="s">
        <v>127</v>
      </c>
      <c r="E1" s="57"/>
      <c r="F1" s="57"/>
      <c r="G1" s="57"/>
      <c r="H1" s="57"/>
      <c r="I1" s="58"/>
      <c r="J1" s="54" t="s">
        <v>128</v>
      </c>
      <c r="K1" s="55"/>
    </row>
    <row r="2" spans="1:11" ht="22.5" customHeight="1" thickBot="1" x14ac:dyDescent="0.3">
      <c r="A2" s="50"/>
      <c r="B2" s="66"/>
      <c r="C2" s="51"/>
      <c r="D2" s="59"/>
      <c r="E2" s="60"/>
      <c r="F2" s="60"/>
      <c r="G2" s="60"/>
      <c r="H2" s="60"/>
      <c r="I2" s="61"/>
      <c r="J2" s="54" t="s">
        <v>129</v>
      </c>
      <c r="K2" s="55"/>
    </row>
    <row r="3" spans="1:11" ht="22.5" customHeight="1" thickBot="1" x14ac:dyDescent="0.3">
      <c r="A3" s="52"/>
      <c r="B3" s="67"/>
      <c r="C3" s="53"/>
      <c r="D3" s="62"/>
      <c r="E3" s="63"/>
      <c r="F3" s="63"/>
      <c r="G3" s="63"/>
      <c r="H3" s="63"/>
      <c r="I3" s="64"/>
      <c r="J3" s="54" t="s">
        <v>130</v>
      </c>
      <c r="K3" s="55"/>
    </row>
    <row r="4" spans="1:11" ht="15.75" x14ac:dyDescent="0.25">
      <c r="A4" s="16"/>
      <c r="B4" s="18"/>
      <c r="C4" s="17"/>
      <c r="D4" s="17"/>
      <c r="E4" s="18"/>
      <c r="F4" s="18"/>
      <c r="G4" s="18"/>
      <c r="H4" s="18"/>
      <c r="I4" s="18"/>
      <c r="J4" s="18"/>
      <c r="K4" s="19"/>
    </row>
    <row r="5" spans="1:11" ht="15.75" x14ac:dyDescent="0.25">
      <c r="A5" s="16"/>
      <c r="B5" s="18"/>
      <c r="C5" s="47" t="s">
        <v>3</v>
      </c>
      <c r="D5" s="47"/>
      <c r="E5" s="47"/>
      <c r="F5" s="18"/>
      <c r="G5" s="18"/>
      <c r="H5" s="18"/>
      <c r="I5" s="20"/>
      <c r="J5" s="18"/>
      <c r="K5" s="19"/>
    </row>
    <row r="6" spans="1:11" ht="15.75" x14ac:dyDescent="0.25">
      <c r="A6" s="16"/>
      <c r="B6" s="18"/>
      <c r="C6" s="18"/>
      <c r="D6" s="18"/>
      <c r="E6" s="18"/>
      <c r="F6" s="18"/>
      <c r="G6" s="18"/>
      <c r="H6" s="21" t="s">
        <v>32</v>
      </c>
      <c r="I6" s="22" t="s">
        <v>28</v>
      </c>
      <c r="J6" s="23" t="s">
        <v>31</v>
      </c>
      <c r="K6" s="19"/>
    </row>
    <row r="7" spans="1:11" ht="15.75" x14ac:dyDescent="0.25">
      <c r="A7" s="16"/>
      <c r="B7" s="18"/>
      <c r="C7" s="45" t="s">
        <v>1</v>
      </c>
      <c r="D7" s="46"/>
      <c r="E7" s="24" t="s">
        <v>4</v>
      </c>
      <c r="F7" s="18"/>
      <c r="G7" s="18"/>
      <c r="H7" s="25" t="s">
        <v>1</v>
      </c>
      <c r="I7" s="26">
        <v>0.25</v>
      </c>
      <c r="J7" s="27">
        <f>+I7*E8</f>
        <v>2.5</v>
      </c>
      <c r="K7" s="19"/>
    </row>
    <row r="8" spans="1:11" ht="15.75" x14ac:dyDescent="0.25">
      <c r="A8" s="16"/>
      <c r="B8" s="18"/>
      <c r="C8" s="41" t="s">
        <v>3</v>
      </c>
      <c r="D8" s="42"/>
      <c r="E8" s="28">
        <f>+IF(C8="Arquitecto",10,IF(C8="Otro",0))</f>
        <v>10</v>
      </c>
      <c r="F8" s="18"/>
      <c r="G8" s="18"/>
      <c r="H8" s="68" t="s">
        <v>6</v>
      </c>
      <c r="I8" s="69">
        <v>0</v>
      </c>
      <c r="J8" s="70">
        <f>+I8*E11</f>
        <v>0</v>
      </c>
      <c r="K8" s="19"/>
    </row>
    <row r="9" spans="1:11" ht="15.75" x14ac:dyDescent="0.25">
      <c r="A9" s="16"/>
      <c r="B9" s="18"/>
      <c r="C9" s="18"/>
      <c r="D9" s="18"/>
      <c r="E9" s="18"/>
      <c r="F9" s="18"/>
      <c r="G9" s="18"/>
      <c r="H9" s="68" t="s">
        <v>9</v>
      </c>
      <c r="I9" s="69">
        <v>0</v>
      </c>
      <c r="J9" s="70">
        <f>+I9*E14</f>
        <v>0</v>
      </c>
      <c r="K9" s="19"/>
    </row>
    <row r="10" spans="1:11" ht="15.75" x14ac:dyDescent="0.25">
      <c r="A10" s="16"/>
      <c r="B10" s="18"/>
      <c r="C10" s="76" t="s">
        <v>6</v>
      </c>
      <c r="D10" s="77"/>
      <c r="E10" s="71" t="s">
        <v>4</v>
      </c>
      <c r="F10" s="18"/>
      <c r="G10" s="18"/>
      <c r="H10" s="25" t="s">
        <v>17</v>
      </c>
      <c r="I10" s="26">
        <v>0.35</v>
      </c>
      <c r="J10" s="27">
        <f>+I10*E17</f>
        <v>3.5</v>
      </c>
      <c r="K10" s="19"/>
    </row>
    <row r="11" spans="1:11" ht="15.75" x14ac:dyDescent="0.25">
      <c r="A11" s="16"/>
      <c r="B11" s="72" t="s">
        <v>109</v>
      </c>
      <c r="C11" s="78" t="s">
        <v>7</v>
      </c>
      <c r="D11" s="79"/>
      <c r="E11" s="73">
        <f>+IF(C11="Si",10,IF(C11="No",0))</f>
        <v>10</v>
      </c>
      <c r="F11" s="18"/>
      <c r="G11" s="18"/>
      <c r="H11" s="25" t="s">
        <v>18</v>
      </c>
      <c r="I11" s="26">
        <v>0.2</v>
      </c>
      <c r="J11" s="27">
        <f>+I11*E20</f>
        <v>2</v>
      </c>
      <c r="K11" s="19"/>
    </row>
    <row r="12" spans="1:11" ht="15.75" x14ac:dyDescent="0.25">
      <c r="A12" s="16"/>
      <c r="B12" s="18"/>
      <c r="C12" s="74"/>
      <c r="D12" s="74"/>
      <c r="E12" s="74"/>
      <c r="F12" s="18"/>
      <c r="G12" s="18"/>
      <c r="H12" s="25" t="s">
        <v>22</v>
      </c>
      <c r="I12" s="26">
        <v>0.2</v>
      </c>
      <c r="J12" s="27">
        <f>+I12*E23</f>
        <v>2</v>
      </c>
      <c r="K12" s="19"/>
    </row>
    <row r="13" spans="1:11" ht="15.75" x14ac:dyDescent="0.25">
      <c r="A13" s="16"/>
      <c r="B13" s="72" t="s">
        <v>109</v>
      </c>
      <c r="C13" s="76" t="s">
        <v>9</v>
      </c>
      <c r="D13" s="77"/>
      <c r="E13" s="71" t="s">
        <v>4</v>
      </c>
      <c r="F13" s="18"/>
      <c r="G13" s="18"/>
      <c r="H13" s="29" t="s">
        <v>33</v>
      </c>
      <c r="I13" s="30">
        <f>+SUM(I7:I12)</f>
        <v>1</v>
      </c>
      <c r="J13" s="75">
        <f>+SUM(J7:J12)</f>
        <v>10</v>
      </c>
      <c r="K13" s="19"/>
    </row>
    <row r="14" spans="1:11" ht="15.75" x14ac:dyDescent="0.25">
      <c r="A14" s="16"/>
      <c r="B14" s="18"/>
      <c r="C14" s="78" t="s">
        <v>97</v>
      </c>
      <c r="D14" s="79"/>
      <c r="E14" s="73">
        <f>+IF(C14="Evaluación de Proyectos",10,IF(C14="Gerencia de Proyectos",10,IF(C14="Gerencia de construcciones",8,IF(C14="Gerencia de costos y presupuestos",10,IF(C14="Similar",8,IF(C14="Otro",0))))))</f>
        <v>10</v>
      </c>
      <c r="F14" s="18"/>
      <c r="G14" s="18"/>
      <c r="H14" s="18"/>
      <c r="I14" s="18"/>
      <c r="J14" s="18"/>
      <c r="K14" s="19"/>
    </row>
    <row r="15" spans="1:11" ht="15.75" x14ac:dyDescent="0.25">
      <c r="A15" s="16"/>
      <c r="B15" s="18"/>
      <c r="C15" s="18"/>
      <c r="D15" s="18"/>
      <c r="E15" s="18"/>
      <c r="F15" s="18"/>
      <c r="G15" s="18"/>
      <c r="H15" s="32" t="s">
        <v>34</v>
      </c>
      <c r="I15" s="33" t="str">
        <f>+IF(J13&gt;=9,"Aprueba","No Aprueba")</f>
        <v>Aprueba</v>
      </c>
      <c r="J15" s="18"/>
      <c r="K15" s="19"/>
    </row>
    <row r="16" spans="1:11" ht="15.75" x14ac:dyDescent="0.25">
      <c r="A16" s="16"/>
      <c r="B16" s="18"/>
      <c r="C16" s="39" t="s">
        <v>17</v>
      </c>
      <c r="D16" s="40"/>
      <c r="E16" s="24" t="s">
        <v>4</v>
      </c>
      <c r="F16" s="18"/>
      <c r="G16" s="18"/>
      <c r="H16" s="18"/>
      <c r="I16" s="18"/>
      <c r="J16" s="18"/>
      <c r="K16" s="19"/>
    </row>
    <row r="17" spans="1:11" ht="15.75" x14ac:dyDescent="0.25">
      <c r="A17" s="16"/>
      <c r="B17" s="18"/>
      <c r="C17" s="41">
        <v>4</v>
      </c>
      <c r="D17" s="42"/>
      <c r="E17" s="28">
        <f>+IF(C17=2,1,IF(C17=3,3,IF(C17=4,10,IF(C17="Mayor a 4",10))))</f>
        <v>10</v>
      </c>
      <c r="F17" s="18"/>
      <c r="G17" s="18"/>
      <c r="H17" s="18"/>
      <c r="I17" s="18"/>
      <c r="J17" s="18"/>
      <c r="K17" s="19"/>
    </row>
    <row r="18" spans="1:11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.75" x14ac:dyDescent="0.25">
      <c r="A19" s="16"/>
      <c r="B19" s="18"/>
      <c r="C19" s="39" t="s">
        <v>18</v>
      </c>
      <c r="D19" s="40"/>
      <c r="E19" s="24" t="s">
        <v>4</v>
      </c>
      <c r="F19" s="18"/>
      <c r="G19" s="18"/>
      <c r="H19" s="18"/>
      <c r="I19" s="18"/>
      <c r="J19" s="18"/>
      <c r="K19" s="19"/>
    </row>
    <row r="20" spans="1:11" ht="15.75" x14ac:dyDescent="0.25">
      <c r="A20" s="16"/>
      <c r="B20" s="18"/>
      <c r="C20" s="43" t="s">
        <v>82</v>
      </c>
      <c r="D20" s="44"/>
      <c r="E20" s="34">
        <f>+IF(C20="Diseños  de infraestructura urbana",3,IF(C20="Diseños y/o rehabilitación de centros recreativos y/o  edificaciones que superen los 1.500 m2",3,IF(C20="Ambas",10,IF(C20="Otra",0))))</f>
        <v>10</v>
      </c>
      <c r="F20" s="18"/>
      <c r="G20" s="18"/>
      <c r="H20" s="18"/>
      <c r="I20" s="18"/>
      <c r="J20" s="18"/>
      <c r="K20" s="19"/>
    </row>
    <row r="21" spans="1:11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.75" x14ac:dyDescent="0.25">
      <c r="A22" s="16"/>
      <c r="B22" s="18"/>
      <c r="C22" s="39" t="s">
        <v>22</v>
      </c>
      <c r="D22" s="40"/>
      <c r="E22" s="24" t="s">
        <v>4</v>
      </c>
      <c r="F22" s="18"/>
      <c r="G22" s="18"/>
      <c r="H22" s="18"/>
      <c r="I22" s="18"/>
      <c r="J22" s="18"/>
      <c r="K22" s="19"/>
    </row>
    <row r="23" spans="1:11" ht="15.75" x14ac:dyDescent="0.25">
      <c r="A23" s="16"/>
      <c r="B23" s="18"/>
      <c r="C23" s="41" t="s">
        <v>108</v>
      </c>
      <c r="D23" s="42"/>
      <c r="E23" s="28">
        <f>+IF(C23=1,0,IF(C23=2,3,IF(C23=3,10,IF(C23="mayor a 3",10))))</f>
        <v>10</v>
      </c>
      <c r="F23" s="18"/>
      <c r="G23" s="18"/>
      <c r="H23" s="18"/>
      <c r="I23" s="18"/>
      <c r="J23" s="18"/>
      <c r="K23" s="19"/>
    </row>
    <row r="24" spans="1:11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5.7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5.75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.7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.75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.7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</sheetData>
  <mergeCells count="18">
    <mergeCell ref="C22:D22"/>
    <mergeCell ref="C23:D23"/>
    <mergeCell ref="C14:D14"/>
    <mergeCell ref="C16:D16"/>
    <mergeCell ref="C17:D17"/>
    <mergeCell ref="C19:D19"/>
    <mergeCell ref="C20:D20"/>
    <mergeCell ref="C7:D7"/>
    <mergeCell ref="C8:D8"/>
    <mergeCell ref="C10:D10"/>
    <mergeCell ref="C11:D11"/>
    <mergeCell ref="C13:D13"/>
    <mergeCell ref="C5:E5"/>
    <mergeCell ref="A1:C3"/>
    <mergeCell ref="J1:K1"/>
    <mergeCell ref="J2:K2"/>
    <mergeCell ref="J3:K3"/>
    <mergeCell ref="D1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Parámetros!$C$81:$C$82</xm:f>
          </x14:formula1>
          <xm:sqref>C8</xm:sqref>
        </x14:dataValidation>
        <x14:dataValidation type="list" allowBlank="1" showInputMessage="1" showErrorMessage="1">
          <x14:formula1>
            <xm:f>Parámetros!$H$81:$H$84</xm:f>
          </x14:formula1>
          <xm:sqref>C23</xm:sqref>
        </x14:dataValidation>
        <x14:dataValidation type="list" allowBlank="1" showInputMessage="1" showErrorMessage="1">
          <x14:formula1>
            <xm:f>Parámetros!$G$81:$G$84</xm:f>
          </x14:formula1>
          <xm:sqref>C20</xm:sqref>
        </x14:dataValidation>
        <x14:dataValidation type="list" allowBlank="1" showInputMessage="1" showErrorMessage="1">
          <x14:formula1>
            <xm:f>Parámetros!$F$81:$F$84</xm:f>
          </x14:formula1>
          <xm:sqref>C17</xm:sqref>
        </x14:dataValidation>
        <x14:dataValidation type="list" allowBlank="1" showInputMessage="1" showErrorMessage="1">
          <x14:formula1>
            <xm:f>Parámetros!$D$4:$D$5</xm:f>
          </x14:formula1>
          <xm:sqref>C11</xm:sqref>
        </x14:dataValidation>
        <x14:dataValidation type="list" allowBlank="1" showInputMessage="1" showErrorMessage="1">
          <x14:formula1>
            <xm:f>Parámetros!$E$64:$E$69</xm:f>
          </x14:formula1>
          <xm:sqref>C14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5"/>
  <sheetViews>
    <sheetView showGridLines="0" zoomScale="80" zoomScaleNormal="80" workbookViewId="0">
      <selection activeCell="J3" sqref="J3:K3"/>
    </sheetView>
  </sheetViews>
  <sheetFormatPr baseColWidth="10" defaultRowHeight="15" x14ac:dyDescent="0.25"/>
  <cols>
    <col min="1" max="1" width="0.28515625" customWidth="1"/>
    <col min="2" max="2" width="13.7109375" customWidth="1"/>
    <col min="3" max="3" width="15.28515625" customWidth="1"/>
    <col min="4" max="4" width="26.140625" customWidth="1"/>
    <col min="5" max="5" width="11.7109375" customWidth="1"/>
    <col min="6" max="7" width="4" customWidth="1"/>
    <col min="8" max="8" width="32.5703125" customWidth="1"/>
    <col min="9" max="9" width="15.7109375" customWidth="1"/>
    <col min="10" max="10" width="17.7109375" customWidth="1"/>
    <col min="11" max="11" width="8.85546875" customWidth="1"/>
    <col min="12" max="12" width="44.5703125" customWidth="1"/>
  </cols>
  <sheetData>
    <row r="1" spans="1:11" ht="23.25" customHeight="1" thickBot="1" x14ac:dyDescent="0.3">
      <c r="A1" s="48"/>
      <c r="B1" s="65"/>
      <c r="C1" s="49"/>
      <c r="D1" s="56" t="s">
        <v>127</v>
      </c>
      <c r="E1" s="57"/>
      <c r="F1" s="57"/>
      <c r="G1" s="57"/>
      <c r="H1" s="57"/>
      <c r="I1" s="58"/>
      <c r="J1" s="54" t="s">
        <v>128</v>
      </c>
      <c r="K1" s="55"/>
    </row>
    <row r="2" spans="1:11" ht="23.25" customHeight="1" thickBot="1" x14ac:dyDescent="0.3">
      <c r="A2" s="50"/>
      <c r="B2" s="66"/>
      <c r="C2" s="51"/>
      <c r="D2" s="59"/>
      <c r="E2" s="60"/>
      <c r="F2" s="60"/>
      <c r="G2" s="60"/>
      <c r="H2" s="60"/>
      <c r="I2" s="61"/>
      <c r="J2" s="54" t="s">
        <v>129</v>
      </c>
      <c r="K2" s="55"/>
    </row>
    <row r="3" spans="1:11" ht="23.25" customHeight="1" thickBot="1" x14ac:dyDescent="0.3">
      <c r="A3" s="52"/>
      <c r="B3" s="67"/>
      <c r="C3" s="53"/>
      <c r="D3" s="62"/>
      <c r="E3" s="63"/>
      <c r="F3" s="63"/>
      <c r="G3" s="63"/>
      <c r="H3" s="63"/>
      <c r="I3" s="64"/>
      <c r="J3" s="54" t="s">
        <v>130</v>
      </c>
      <c r="K3" s="55"/>
    </row>
    <row r="4" spans="1:11" ht="15.75" x14ac:dyDescent="0.25">
      <c r="A4" s="16"/>
      <c r="B4" s="18"/>
      <c r="C4" s="17"/>
      <c r="D4" s="17"/>
      <c r="E4" s="18"/>
      <c r="F4" s="18"/>
      <c r="G4" s="18"/>
      <c r="H4" s="18"/>
      <c r="I4" s="18"/>
      <c r="J4" s="18"/>
      <c r="K4" s="19"/>
    </row>
    <row r="5" spans="1:11" ht="15.75" x14ac:dyDescent="0.25">
      <c r="A5" s="16"/>
      <c r="B5" s="18"/>
      <c r="C5" s="47" t="s">
        <v>112</v>
      </c>
      <c r="D5" s="47"/>
      <c r="E5" s="47"/>
      <c r="F5" s="18"/>
      <c r="G5" s="18"/>
      <c r="H5" s="18"/>
      <c r="I5" s="20"/>
      <c r="J5" s="18"/>
      <c r="K5" s="19"/>
    </row>
    <row r="6" spans="1:11" ht="15.75" x14ac:dyDescent="0.25">
      <c r="A6" s="16"/>
      <c r="B6" s="18"/>
      <c r="C6" s="18"/>
      <c r="D6" s="18"/>
      <c r="E6" s="18"/>
      <c r="F6" s="18"/>
      <c r="G6" s="18"/>
      <c r="H6" s="21" t="s">
        <v>32</v>
      </c>
      <c r="I6" s="22" t="s">
        <v>28</v>
      </c>
      <c r="J6" s="23" t="s">
        <v>31</v>
      </c>
      <c r="K6" s="19"/>
    </row>
    <row r="7" spans="1:11" ht="15.75" x14ac:dyDescent="0.25">
      <c r="A7" s="16"/>
      <c r="B7" s="18"/>
      <c r="C7" s="45" t="s">
        <v>1</v>
      </c>
      <c r="D7" s="46"/>
      <c r="E7" s="24" t="s">
        <v>4</v>
      </c>
      <c r="F7" s="18"/>
      <c r="G7" s="18"/>
      <c r="H7" s="25" t="s">
        <v>1</v>
      </c>
      <c r="I7" s="26">
        <v>0.25</v>
      </c>
      <c r="J7" s="27">
        <f>+I7*E8</f>
        <v>2.5</v>
      </c>
      <c r="K7" s="19"/>
    </row>
    <row r="8" spans="1:11" ht="15.75" x14ac:dyDescent="0.25">
      <c r="A8" s="16"/>
      <c r="B8" s="18"/>
      <c r="C8" s="41" t="s">
        <v>112</v>
      </c>
      <c r="D8" s="42"/>
      <c r="E8" s="28">
        <f>+IF(C8="Ingeniero Topográfico",10,IF(C8="Ingeniero Topógrafo",10,IF(C8="Otro",0)))</f>
        <v>10</v>
      </c>
      <c r="F8" s="18"/>
      <c r="G8" s="18"/>
      <c r="H8" s="68" t="s">
        <v>6</v>
      </c>
      <c r="I8" s="69">
        <v>0</v>
      </c>
      <c r="J8" s="70">
        <f>+I8*E11</f>
        <v>0</v>
      </c>
      <c r="K8" s="19"/>
    </row>
    <row r="9" spans="1:11" ht="15.75" x14ac:dyDescent="0.25">
      <c r="A9" s="16"/>
      <c r="B9" s="18"/>
      <c r="C9" s="18"/>
      <c r="D9" s="18"/>
      <c r="E9" s="18"/>
      <c r="F9" s="18"/>
      <c r="G9" s="18"/>
      <c r="H9" s="68" t="s">
        <v>9</v>
      </c>
      <c r="I9" s="69">
        <v>0</v>
      </c>
      <c r="J9" s="70">
        <f>+I9*E14</f>
        <v>0</v>
      </c>
      <c r="K9" s="19"/>
    </row>
    <row r="10" spans="1:11" ht="15.75" x14ac:dyDescent="0.25">
      <c r="A10" s="16"/>
      <c r="B10" s="18"/>
      <c r="C10" s="76" t="s">
        <v>6</v>
      </c>
      <c r="D10" s="77"/>
      <c r="E10" s="71" t="s">
        <v>4</v>
      </c>
      <c r="F10" s="18"/>
      <c r="G10" s="18"/>
      <c r="H10" s="25" t="s">
        <v>17</v>
      </c>
      <c r="I10" s="26">
        <v>0.35</v>
      </c>
      <c r="J10" s="27">
        <f>+I10*E17</f>
        <v>3.5</v>
      </c>
      <c r="K10" s="19"/>
    </row>
    <row r="11" spans="1:11" ht="15.75" x14ac:dyDescent="0.25">
      <c r="A11" s="16"/>
      <c r="B11" s="72" t="s">
        <v>109</v>
      </c>
      <c r="C11" s="78" t="s">
        <v>7</v>
      </c>
      <c r="D11" s="79"/>
      <c r="E11" s="73">
        <f>+IF(C11="Si",10,IF(C11="No",0))</f>
        <v>10</v>
      </c>
      <c r="F11" s="18"/>
      <c r="G11" s="18"/>
      <c r="H11" s="25" t="s">
        <v>18</v>
      </c>
      <c r="I11" s="26">
        <v>0.2</v>
      </c>
      <c r="J11" s="27">
        <f>+I11*E20</f>
        <v>2</v>
      </c>
      <c r="K11" s="19"/>
    </row>
    <row r="12" spans="1:11" ht="15.75" x14ac:dyDescent="0.25">
      <c r="A12" s="16"/>
      <c r="B12" s="18"/>
      <c r="C12" s="74"/>
      <c r="D12" s="74"/>
      <c r="E12" s="74"/>
      <c r="F12" s="18"/>
      <c r="G12" s="18"/>
      <c r="H12" s="25" t="s">
        <v>22</v>
      </c>
      <c r="I12" s="26">
        <v>0.2</v>
      </c>
      <c r="J12" s="27">
        <f>+I12*E23</f>
        <v>2</v>
      </c>
      <c r="K12" s="19"/>
    </row>
    <row r="13" spans="1:11" ht="15.75" x14ac:dyDescent="0.25">
      <c r="A13" s="16"/>
      <c r="B13" s="72" t="s">
        <v>109</v>
      </c>
      <c r="C13" s="76" t="s">
        <v>9</v>
      </c>
      <c r="D13" s="77"/>
      <c r="E13" s="71" t="s">
        <v>4</v>
      </c>
      <c r="F13" s="18"/>
      <c r="G13" s="18"/>
      <c r="H13" s="29" t="s">
        <v>33</v>
      </c>
      <c r="I13" s="30">
        <f>+SUM(I7:I12)</f>
        <v>1</v>
      </c>
      <c r="J13" s="75">
        <f>+SUM(J7:J12)</f>
        <v>10</v>
      </c>
      <c r="K13" s="19"/>
    </row>
    <row r="14" spans="1:11" ht="15.75" x14ac:dyDescent="0.25">
      <c r="A14" s="16"/>
      <c r="B14" s="18"/>
      <c r="C14" s="78" t="s">
        <v>97</v>
      </c>
      <c r="D14" s="79"/>
      <c r="E14" s="73">
        <f>+IF(C14="Evaluación de Proyectos",10,IF(C14="Gerencia de Proyectos",10,IF(C14="Gerencia de construcciones",8,IF(C14="Gerencia de costos y presupuestos",10,IF(C14="Similar",8,IF(C14="Otro",0))))))</f>
        <v>10</v>
      </c>
      <c r="F14" s="18"/>
      <c r="G14" s="18"/>
      <c r="H14" s="18"/>
      <c r="I14" s="18"/>
      <c r="J14" s="18"/>
      <c r="K14" s="19"/>
    </row>
    <row r="15" spans="1:11" ht="15.75" x14ac:dyDescent="0.25">
      <c r="A15" s="16"/>
      <c r="B15" s="18"/>
      <c r="C15" s="18"/>
      <c r="D15" s="18"/>
      <c r="E15" s="18"/>
      <c r="F15" s="18"/>
      <c r="G15" s="18"/>
      <c r="H15" s="32" t="s">
        <v>34</v>
      </c>
      <c r="I15" s="33" t="str">
        <f>+IF(J13&gt;=9,"Aprueba","No Aprueba")</f>
        <v>Aprueba</v>
      </c>
      <c r="J15" s="18"/>
      <c r="K15" s="19"/>
    </row>
    <row r="16" spans="1:11" ht="15.75" x14ac:dyDescent="0.25">
      <c r="A16" s="16"/>
      <c r="B16" s="18"/>
      <c r="C16" s="39" t="s">
        <v>17</v>
      </c>
      <c r="D16" s="40"/>
      <c r="E16" s="24" t="s">
        <v>4</v>
      </c>
      <c r="F16" s="18"/>
      <c r="G16" s="18"/>
      <c r="H16" s="18"/>
      <c r="I16" s="18"/>
      <c r="J16" s="18"/>
      <c r="K16" s="19"/>
    </row>
    <row r="17" spans="1:11" ht="15.75" x14ac:dyDescent="0.25">
      <c r="A17" s="16"/>
      <c r="B17" s="18"/>
      <c r="C17" s="41">
        <v>4</v>
      </c>
      <c r="D17" s="42"/>
      <c r="E17" s="28">
        <f>+IF(C17=2,1,IF(C17=3,3,IF(C17=4,10,IF(C17="Mayor a 4",10))))</f>
        <v>10</v>
      </c>
      <c r="F17" s="18"/>
      <c r="G17" s="18"/>
      <c r="H17" s="18"/>
      <c r="I17" s="18"/>
      <c r="J17" s="18"/>
      <c r="K17" s="19"/>
    </row>
    <row r="18" spans="1:11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.75" x14ac:dyDescent="0.25">
      <c r="A19" s="16"/>
      <c r="B19" s="18"/>
      <c r="C19" s="39" t="s">
        <v>18</v>
      </c>
      <c r="D19" s="40"/>
      <c r="E19" s="24" t="s">
        <v>4</v>
      </c>
      <c r="F19" s="18"/>
      <c r="G19" s="18"/>
      <c r="H19" s="18"/>
      <c r="I19" s="18"/>
      <c r="J19" s="18"/>
      <c r="K19" s="19"/>
    </row>
    <row r="20" spans="1:11" ht="45" customHeight="1" x14ac:dyDescent="0.25">
      <c r="A20" s="16"/>
      <c r="B20" s="18"/>
      <c r="C20" s="43" t="s">
        <v>115</v>
      </c>
      <c r="D20" s="44"/>
      <c r="E20" s="34">
        <f>+IF(C20="Levantamientos  arquitectonico de area superior a 30.000 m2",10,IF(C20="Similar",3,IF(C20="Ambas",10,IF(C20="Otro",0))))</f>
        <v>10</v>
      </c>
      <c r="F20" s="18"/>
      <c r="G20" s="18"/>
      <c r="H20" s="18"/>
      <c r="I20" s="18"/>
      <c r="J20" s="18"/>
      <c r="K20" s="19"/>
    </row>
    <row r="21" spans="1:11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.75" x14ac:dyDescent="0.25">
      <c r="A22" s="16"/>
      <c r="B22" s="18"/>
      <c r="C22" s="39" t="s">
        <v>22</v>
      </c>
      <c r="D22" s="40"/>
      <c r="E22" s="24" t="s">
        <v>4</v>
      </c>
      <c r="F22" s="18"/>
      <c r="G22" s="18"/>
      <c r="H22" s="18"/>
      <c r="I22" s="18"/>
      <c r="J22" s="18"/>
      <c r="K22" s="19"/>
    </row>
    <row r="23" spans="1:11" ht="15.75" x14ac:dyDescent="0.25">
      <c r="A23" s="16"/>
      <c r="B23" s="18"/>
      <c r="C23" s="41" t="s">
        <v>108</v>
      </c>
      <c r="D23" s="42"/>
      <c r="E23" s="28">
        <f>+IF(C23=1,0,IF(C23=2,3,IF(C23=3,10,IF(C23="mayor a 3",10))))</f>
        <v>10</v>
      </c>
      <c r="F23" s="18"/>
      <c r="G23" s="18"/>
      <c r="H23" s="18"/>
      <c r="I23" s="18"/>
      <c r="J23" s="18"/>
      <c r="K23" s="19"/>
    </row>
    <row r="24" spans="1:11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7"/>
    </row>
  </sheetData>
  <mergeCells count="18">
    <mergeCell ref="C22:D22"/>
    <mergeCell ref="C23:D23"/>
    <mergeCell ref="C14:D14"/>
    <mergeCell ref="C16:D16"/>
    <mergeCell ref="C17:D17"/>
    <mergeCell ref="C19:D19"/>
    <mergeCell ref="C20:D20"/>
    <mergeCell ref="C7:D7"/>
    <mergeCell ref="C8:D8"/>
    <mergeCell ref="C10:D10"/>
    <mergeCell ref="C11:D11"/>
    <mergeCell ref="C13:D13"/>
    <mergeCell ref="C5:E5"/>
    <mergeCell ref="A1:C3"/>
    <mergeCell ref="J1:K1"/>
    <mergeCell ref="J2:K2"/>
    <mergeCell ref="J3:K3"/>
    <mergeCell ref="D1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Parámetros!$E$64:$E$69</xm:f>
          </x14:formula1>
          <xm:sqref>C14</xm:sqref>
        </x14:dataValidation>
        <x14:dataValidation type="list" allowBlank="1" showInputMessage="1" showErrorMessage="1">
          <x14:formula1>
            <xm:f>Parámetros!$D$4:$D$5</xm:f>
          </x14:formula1>
          <xm:sqref>C11</xm:sqref>
        </x14:dataValidation>
        <x14:dataValidation type="list" allowBlank="1" showInputMessage="1" showErrorMessage="1">
          <x14:formula1>
            <xm:f>Parámetros!$F$88:$F$91</xm:f>
          </x14:formula1>
          <xm:sqref>C17</xm:sqref>
        </x14:dataValidation>
        <x14:dataValidation type="list" allowBlank="1" showInputMessage="1" showErrorMessage="1">
          <x14:formula1>
            <xm:f>Parámetros!$G$88:$G$90</xm:f>
          </x14:formula1>
          <xm:sqref>C20</xm:sqref>
        </x14:dataValidation>
        <x14:dataValidation type="list" allowBlank="1" showInputMessage="1" showErrorMessage="1">
          <x14:formula1>
            <xm:f>Parámetros!$H$88:$H$91</xm:f>
          </x14:formula1>
          <xm:sqref>C23</xm:sqref>
        </x14:dataValidation>
        <x14:dataValidation type="list" allowBlank="1" showInputMessage="1" showErrorMessage="1">
          <x14:formula1>
            <xm:f>Parámetros!$C$88:$C$90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5"/>
  <sheetViews>
    <sheetView showGridLines="0" zoomScale="80" zoomScaleNormal="80" workbookViewId="0">
      <selection activeCell="J3" sqref="J3:K3"/>
    </sheetView>
  </sheetViews>
  <sheetFormatPr baseColWidth="10" defaultRowHeight="15" x14ac:dyDescent="0.25"/>
  <cols>
    <col min="1" max="1" width="0.28515625" customWidth="1"/>
    <col min="2" max="2" width="13.5703125" customWidth="1"/>
    <col min="3" max="3" width="16.5703125" customWidth="1"/>
    <col min="4" max="4" width="27.5703125" customWidth="1"/>
    <col min="5" max="5" width="10.5703125" customWidth="1"/>
    <col min="6" max="7" width="5" customWidth="1"/>
    <col min="8" max="8" width="33" customWidth="1"/>
    <col min="9" max="9" width="15.7109375" customWidth="1"/>
    <col min="10" max="10" width="16.85546875" customWidth="1"/>
    <col min="11" max="11" width="8.42578125" customWidth="1"/>
    <col min="12" max="12" width="44.5703125" customWidth="1"/>
  </cols>
  <sheetData>
    <row r="1" spans="1:11" ht="23.25" customHeight="1" thickBot="1" x14ac:dyDescent="0.3">
      <c r="A1" s="48"/>
      <c r="B1" s="65"/>
      <c r="C1" s="49"/>
      <c r="D1" s="56" t="s">
        <v>127</v>
      </c>
      <c r="E1" s="57"/>
      <c r="F1" s="57"/>
      <c r="G1" s="57"/>
      <c r="H1" s="57"/>
      <c r="I1" s="58"/>
      <c r="J1" s="54" t="s">
        <v>128</v>
      </c>
      <c r="K1" s="55"/>
    </row>
    <row r="2" spans="1:11" ht="23.25" customHeight="1" thickBot="1" x14ac:dyDescent="0.3">
      <c r="A2" s="50"/>
      <c r="B2" s="66"/>
      <c r="C2" s="51"/>
      <c r="D2" s="59"/>
      <c r="E2" s="60"/>
      <c r="F2" s="60"/>
      <c r="G2" s="60"/>
      <c r="H2" s="60"/>
      <c r="I2" s="61"/>
      <c r="J2" s="54" t="s">
        <v>129</v>
      </c>
      <c r="K2" s="55"/>
    </row>
    <row r="3" spans="1:11" ht="23.25" customHeight="1" thickBot="1" x14ac:dyDescent="0.3">
      <c r="A3" s="52"/>
      <c r="B3" s="67"/>
      <c r="C3" s="53"/>
      <c r="D3" s="62"/>
      <c r="E3" s="63"/>
      <c r="F3" s="63"/>
      <c r="G3" s="63"/>
      <c r="H3" s="63"/>
      <c r="I3" s="64"/>
      <c r="J3" s="54" t="s">
        <v>130</v>
      </c>
      <c r="K3" s="55"/>
    </row>
    <row r="4" spans="1:11" ht="15.75" x14ac:dyDescent="0.25">
      <c r="A4" s="16"/>
      <c r="B4" s="18"/>
      <c r="C4" s="17"/>
      <c r="D4" s="17"/>
      <c r="E4" s="18"/>
      <c r="F4" s="18"/>
      <c r="G4" s="18"/>
      <c r="H4" s="18"/>
      <c r="I4" s="18"/>
      <c r="J4" s="18"/>
      <c r="K4" s="19"/>
    </row>
    <row r="5" spans="1:11" ht="15.75" x14ac:dyDescent="0.25">
      <c r="A5" s="16"/>
      <c r="B5" s="18"/>
      <c r="C5" s="47" t="s">
        <v>116</v>
      </c>
      <c r="D5" s="47"/>
      <c r="E5" s="47"/>
      <c r="F5" s="18"/>
      <c r="G5" s="18"/>
      <c r="H5" s="18"/>
      <c r="I5" s="20"/>
      <c r="J5" s="18"/>
      <c r="K5" s="19"/>
    </row>
    <row r="6" spans="1:11" ht="15.75" x14ac:dyDescent="0.25">
      <c r="A6" s="16"/>
      <c r="B6" s="18"/>
      <c r="C6" s="18"/>
      <c r="D6" s="18"/>
      <c r="E6" s="18"/>
      <c r="F6" s="18"/>
      <c r="G6" s="18"/>
      <c r="H6" s="21" t="s">
        <v>32</v>
      </c>
      <c r="I6" s="22" t="s">
        <v>28</v>
      </c>
      <c r="J6" s="23" t="s">
        <v>31</v>
      </c>
      <c r="K6" s="19"/>
    </row>
    <row r="7" spans="1:11" ht="15.75" x14ac:dyDescent="0.25">
      <c r="A7" s="16"/>
      <c r="B7" s="18"/>
      <c r="C7" s="45" t="s">
        <v>1</v>
      </c>
      <c r="D7" s="46"/>
      <c r="E7" s="24" t="s">
        <v>4</v>
      </c>
      <c r="F7" s="18"/>
      <c r="G7" s="18"/>
      <c r="H7" s="25" t="s">
        <v>1</v>
      </c>
      <c r="I7" s="26">
        <v>0.25</v>
      </c>
      <c r="J7" s="27">
        <f>+I7*E8</f>
        <v>2.5</v>
      </c>
      <c r="K7" s="19"/>
    </row>
    <row r="8" spans="1:11" ht="15.75" x14ac:dyDescent="0.25">
      <c r="A8" s="16"/>
      <c r="B8" s="18"/>
      <c r="C8" s="41" t="s">
        <v>36</v>
      </c>
      <c r="D8" s="42"/>
      <c r="E8" s="28">
        <f>+IF(C8="Ingeniero Civil",10,IF(C8="Ingeniero Sanitario",10,IF(C8="Ingeniero Hidráulico",10,IF(C8="Similar",8,IF(C8="Otro",0)))))</f>
        <v>10</v>
      </c>
      <c r="F8" s="18"/>
      <c r="G8" s="18"/>
      <c r="H8" s="68" t="s">
        <v>6</v>
      </c>
      <c r="I8" s="69">
        <v>0</v>
      </c>
      <c r="J8" s="70">
        <f>+I8*E11</f>
        <v>0</v>
      </c>
      <c r="K8" s="19"/>
    </row>
    <row r="9" spans="1:11" ht="15.75" x14ac:dyDescent="0.25">
      <c r="A9" s="16"/>
      <c r="B9" s="18"/>
      <c r="C9" s="18"/>
      <c r="D9" s="18"/>
      <c r="E9" s="18"/>
      <c r="F9" s="18"/>
      <c r="G9" s="18"/>
      <c r="H9" s="68" t="s">
        <v>9</v>
      </c>
      <c r="I9" s="69">
        <v>0</v>
      </c>
      <c r="J9" s="70">
        <f>+I9*E14</f>
        <v>0</v>
      </c>
      <c r="K9" s="19"/>
    </row>
    <row r="10" spans="1:11" ht="15.75" x14ac:dyDescent="0.25">
      <c r="A10" s="16"/>
      <c r="B10" s="18"/>
      <c r="C10" s="76" t="s">
        <v>6</v>
      </c>
      <c r="D10" s="77"/>
      <c r="E10" s="71" t="s">
        <v>4</v>
      </c>
      <c r="F10" s="18"/>
      <c r="G10" s="18"/>
      <c r="H10" s="25" t="s">
        <v>17</v>
      </c>
      <c r="I10" s="26">
        <v>0.35</v>
      </c>
      <c r="J10" s="27">
        <f>+I10*E17</f>
        <v>3.5</v>
      </c>
      <c r="K10" s="19"/>
    </row>
    <row r="11" spans="1:11" ht="15.75" x14ac:dyDescent="0.25">
      <c r="A11" s="16"/>
      <c r="B11" s="72" t="s">
        <v>109</v>
      </c>
      <c r="C11" s="78" t="s">
        <v>7</v>
      </c>
      <c r="D11" s="79"/>
      <c r="E11" s="73">
        <f>+IF(C11="Si",10,IF(C11="No",0))</f>
        <v>10</v>
      </c>
      <c r="F11" s="18"/>
      <c r="G11" s="18"/>
      <c r="H11" s="25" t="s">
        <v>18</v>
      </c>
      <c r="I11" s="26">
        <v>0.2</v>
      </c>
      <c r="J11" s="27">
        <f>+I11*E20</f>
        <v>0</v>
      </c>
      <c r="K11" s="19"/>
    </row>
    <row r="12" spans="1:11" ht="15.75" x14ac:dyDescent="0.25">
      <c r="A12" s="16"/>
      <c r="B12" s="18"/>
      <c r="C12" s="74"/>
      <c r="D12" s="74"/>
      <c r="E12" s="74"/>
      <c r="F12" s="18"/>
      <c r="G12" s="18"/>
      <c r="H12" s="25" t="s">
        <v>22</v>
      </c>
      <c r="I12" s="26">
        <v>0.2</v>
      </c>
      <c r="J12" s="27">
        <f>+I12*E23</f>
        <v>2</v>
      </c>
      <c r="K12" s="19"/>
    </row>
    <row r="13" spans="1:11" ht="15.75" x14ac:dyDescent="0.25">
      <c r="A13" s="16"/>
      <c r="B13" s="72" t="s">
        <v>109</v>
      </c>
      <c r="C13" s="76" t="s">
        <v>9</v>
      </c>
      <c r="D13" s="77"/>
      <c r="E13" s="71" t="s">
        <v>4</v>
      </c>
      <c r="F13" s="18"/>
      <c r="G13" s="18"/>
      <c r="H13" s="29" t="s">
        <v>33</v>
      </c>
      <c r="I13" s="30">
        <f>+SUM(I7:I12)</f>
        <v>1</v>
      </c>
      <c r="J13" s="75">
        <f>+SUM(J7:J12)</f>
        <v>8</v>
      </c>
      <c r="K13" s="19"/>
    </row>
    <row r="14" spans="1:11" ht="15.75" x14ac:dyDescent="0.25">
      <c r="A14" s="16"/>
      <c r="B14" s="18"/>
      <c r="C14" s="78" t="s">
        <v>97</v>
      </c>
      <c r="D14" s="79"/>
      <c r="E14" s="73">
        <f>+IF(C14="Evaluación de Proyectos",10,IF(C14="Gerencia de Proyectos",10,IF(C14="Gerencia de construcciones",8,IF(C14="Gerencia de costos y presupuestos",10,IF(C14="Similar",8,IF(C14="Otro",0))))))</f>
        <v>10</v>
      </c>
      <c r="F14" s="18"/>
      <c r="G14" s="18"/>
      <c r="H14" s="18"/>
      <c r="I14" s="18"/>
      <c r="J14" s="18"/>
      <c r="K14" s="19"/>
    </row>
    <row r="15" spans="1:11" ht="15.75" x14ac:dyDescent="0.25">
      <c r="A15" s="16"/>
      <c r="B15" s="18"/>
      <c r="C15" s="18"/>
      <c r="D15" s="18"/>
      <c r="E15" s="18"/>
      <c r="F15" s="18"/>
      <c r="G15" s="18"/>
      <c r="H15" s="32" t="s">
        <v>34</v>
      </c>
      <c r="I15" s="33" t="str">
        <f>+IF(J13&gt;=9,"Aprueba","No Aprueba")</f>
        <v>No Aprueba</v>
      </c>
      <c r="J15" s="18"/>
      <c r="K15" s="19"/>
    </row>
    <row r="16" spans="1:11" ht="15.75" x14ac:dyDescent="0.25">
      <c r="A16" s="16"/>
      <c r="B16" s="18"/>
      <c r="C16" s="39" t="s">
        <v>17</v>
      </c>
      <c r="D16" s="40"/>
      <c r="E16" s="24" t="s">
        <v>4</v>
      </c>
      <c r="F16" s="18"/>
      <c r="G16" s="18"/>
      <c r="H16" s="18"/>
      <c r="I16" s="18"/>
      <c r="J16" s="18"/>
      <c r="K16" s="19"/>
    </row>
    <row r="17" spans="1:11" ht="15.75" x14ac:dyDescent="0.25">
      <c r="A17" s="16"/>
      <c r="B17" s="18"/>
      <c r="C17" s="41">
        <v>2</v>
      </c>
      <c r="D17" s="42"/>
      <c r="E17" s="28">
        <f>+IF(C17=1,1,IF(C17=2,10,IF(C17="mayor a 2",10)))</f>
        <v>10</v>
      </c>
      <c r="F17" s="18"/>
      <c r="G17" s="18"/>
      <c r="H17" s="18"/>
      <c r="I17" s="18"/>
      <c r="J17" s="18"/>
      <c r="K17" s="19"/>
    </row>
    <row r="18" spans="1:11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.75" x14ac:dyDescent="0.25">
      <c r="A19" s="16"/>
      <c r="B19" s="18"/>
      <c r="C19" s="39" t="s">
        <v>18</v>
      </c>
      <c r="D19" s="40"/>
      <c r="E19" s="24" t="s">
        <v>4</v>
      </c>
      <c r="F19" s="18"/>
      <c r="G19" s="18"/>
      <c r="H19" s="18"/>
      <c r="I19" s="18"/>
      <c r="J19" s="18"/>
      <c r="K19" s="19"/>
    </row>
    <row r="20" spans="1:11" ht="15.75" x14ac:dyDescent="0.25">
      <c r="A20" s="16"/>
      <c r="B20" s="18"/>
      <c r="C20" s="43" t="s">
        <v>5</v>
      </c>
      <c r="D20" s="44"/>
      <c r="E20" s="34">
        <f>+IF(C20="Obras de ingenieria civil y/o hidrosanitarias",10,IF(C20="Similar",3,IF(C20="Otro",0)))</f>
        <v>0</v>
      </c>
      <c r="F20" s="18"/>
      <c r="G20" s="18"/>
      <c r="H20" s="18"/>
      <c r="I20" s="18"/>
      <c r="J20" s="18"/>
      <c r="K20" s="19"/>
    </row>
    <row r="21" spans="1:11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.75" x14ac:dyDescent="0.25">
      <c r="A22" s="16"/>
      <c r="B22" s="18"/>
      <c r="C22" s="39" t="s">
        <v>22</v>
      </c>
      <c r="D22" s="40"/>
      <c r="E22" s="24" t="s">
        <v>4</v>
      </c>
      <c r="F22" s="18"/>
      <c r="G22" s="18"/>
      <c r="H22" s="18"/>
      <c r="I22" s="18"/>
      <c r="J22" s="18"/>
      <c r="K22" s="19"/>
    </row>
    <row r="23" spans="1:11" ht="15.75" x14ac:dyDescent="0.25">
      <c r="A23" s="16"/>
      <c r="B23" s="18"/>
      <c r="C23" s="41" t="s">
        <v>120</v>
      </c>
      <c r="D23" s="42"/>
      <c r="E23" s="28">
        <f>+IF(C23=0.5,0,IF(C23=1,9,IF(C23="mayor a 1",10)))</f>
        <v>10</v>
      </c>
      <c r="F23" s="18"/>
      <c r="G23" s="18"/>
      <c r="H23" s="18"/>
      <c r="I23" s="18"/>
      <c r="J23" s="18"/>
      <c r="K23" s="19"/>
    </row>
    <row r="24" spans="1:11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7"/>
    </row>
  </sheetData>
  <mergeCells count="18">
    <mergeCell ref="C22:D22"/>
    <mergeCell ref="C23:D23"/>
    <mergeCell ref="C14:D14"/>
    <mergeCell ref="C16:D16"/>
    <mergeCell ref="C17:D17"/>
    <mergeCell ref="C19:D19"/>
    <mergeCell ref="C20:D20"/>
    <mergeCell ref="C7:D7"/>
    <mergeCell ref="C8:D8"/>
    <mergeCell ref="C10:D10"/>
    <mergeCell ref="C11:D11"/>
    <mergeCell ref="C13:D13"/>
    <mergeCell ref="C5:E5"/>
    <mergeCell ref="A1:C3"/>
    <mergeCell ref="J1:K1"/>
    <mergeCell ref="J2:K2"/>
    <mergeCell ref="J3:K3"/>
    <mergeCell ref="D1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Parámetros!$C$95:$C$99</xm:f>
          </x14:formula1>
          <xm:sqref>C8</xm:sqref>
        </x14:dataValidation>
        <x14:dataValidation type="list" allowBlank="1" showInputMessage="1" showErrorMessage="1">
          <x14:formula1>
            <xm:f>Parámetros!$H$95:$H$97</xm:f>
          </x14:formula1>
          <xm:sqref>C23</xm:sqref>
        </x14:dataValidation>
        <x14:dataValidation type="list" allowBlank="1" showInputMessage="1" showErrorMessage="1">
          <x14:formula1>
            <xm:f>Parámetros!$G$95:$G$97</xm:f>
          </x14:formula1>
          <xm:sqref>C20</xm:sqref>
        </x14:dataValidation>
        <x14:dataValidation type="list" allowBlank="1" showInputMessage="1" showErrorMessage="1">
          <x14:formula1>
            <xm:f>Parámetros!$F$95:$F$97</xm:f>
          </x14:formula1>
          <xm:sqref>C17</xm:sqref>
        </x14:dataValidation>
        <x14:dataValidation type="list" allowBlank="1" showInputMessage="1" showErrorMessage="1">
          <x14:formula1>
            <xm:f>Parámetros!$D$4:$D$5</xm:f>
          </x14:formula1>
          <xm:sqref>C11</xm:sqref>
        </x14:dataValidation>
        <x14:dataValidation type="list" allowBlank="1" showInputMessage="1" showErrorMessage="1">
          <x14:formula1>
            <xm:f>Parámetros!$E$64:$E$69</xm:f>
          </x14:formula1>
          <xm:sqref>C14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6"/>
  <sheetViews>
    <sheetView showGridLines="0" workbookViewId="0">
      <selection activeCell="H19" sqref="H19"/>
    </sheetView>
  </sheetViews>
  <sheetFormatPr baseColWidth="10" defaultRowHeight="15" x14ac:dyDescent="0.25"/>
  <cols>
    <col min="1" max="1" width="0.28515625" customWidth="1"/>
    <col min="2" max="2" width="14.5703125" customWidth="1"/>
    <col min="3" max="3" width="9.85546875" customWidth="1"/>
    <col min="4" max="4" width="28.5703125" customWidth="1"/>
    <col min="5" max="5" width="10.28515625" customWidth="1"/>
    <col min="6" max="7" width="5.5703125" customWidth="1"/>
    <col min="8" max="8" width="32.140625" customWidth="1"/>
    <col min="9" max="9" width="14.7109375" customWidth="1"/>
    <col min="10" max="10" width="14.5703125" customWidth="1"/>
    <col min="11" max="11" width="9.85546875" customWidth="1"/>
    <col min="12" max="12" width="44.5703125" customWidth="1"/>
  </cols>
  <sheetData>
    <row r="1" spans="1:11" ht="23.25" customHeight="1" thickBot="1" x14ac:dyDescent="0.3">
      <c r="A1" s="48"/>
      <c r="B1" s="65"/>
      <c r="C1" s="49"/>
      <c r="D1" s="56" t="s">
        <v>127</v>
      </c>
      <c r="E1" s="57"/>
      <c r="F1" s="57"/>
      <c r="G1" s="57"/>
      <c r="H1" s="57"/>
      <c r="I1" s="58"/>
      <c r="J1" s="54" t="s">
        <v>128</v>
      </c>
      <c r="K1" s="55"/>
    </row>
    <row r="2" spans="1:11" ht="23.25" customHeight="1" thickBot="1" x14ac:dyDescent="0.3">
      <c r="A2" s="50"/>
      <c r="B2" s="66"/>
      <c r="C2" s="51"/>
      <c r="D2" s="59"/>
      <c r="E2" s="60"/>
      <c r="F2" s="60"/>
      <c r="G2" s="60"/>
      <c r="H2" s="60"/>
      <c r="I2" s="61"/>
      <c r="J2" s="54" t="s">
        <v>129</v>
      </c>
      <c r="K2" s="55"/>
    </row>
    <row r="3" spans="1:11" ht="23.25" customHeight="1" thickBot="1" x14ac:dyDescent="0.3">
      <c r="A3" s="52"/>
      <c r="B3" s="67"/>
      <c r="C3" s="53"/>
      <c r="D3" s="62"/>
      <c r="E3" s="63"/>
      <c r="F3" s="63"/>
      <c r="G3" s="63"/>
      <c r="H3" s="63"/>
      <c r="I3" s="64"/>
      <c r="J3" s="54" t="s">
        <v>130</v>
      </c>
      <c r="K3" s="55"/>
    </row>
    <row r="4" spans="1:11" ht="15.75" x14ac:dyDescent="0.25">
      <c r="A4" s="16"/>
      <c r="B4" s="18"/>
      <c r="C4" s="17"/>
      <c r="D4" s="17"/>
      <c r="E4" s="18"/>
      <c r="F4" s="18"/>
      <c r="G4" s="18"/>
      <c r="H4" s="18"/>
      <c r="I4" s="18"/>
      <c r="J4" s="18"/>
      <c r="K4" s="19"/>
    </row>
    <row r="5" spans="1:11" ht="15.75" x14ac:dyDescent="0.25">
      <c r="A5" s="16"/>
      <c r="B5" s="18"/>
      <c r="C5" s="47" t="s">
        <v>74</v>
      </c>
      <c r="D5" s="47"/>
      <c r="E5" s="47"/>
      <c r="F5" s="18"/>
      <c r="G5" s="18"/>
      <c r="H5" s="18"/>
      <c r="I5" s="20"/>
      <c r="J5" s="18"/>
      <c r="K5" s="19"/>
    </row>
    <row r="6" spans="1:11" ht="15.75" x14ac:dyDescent="0.25">
      <c r="A6" s="16"/>
      <c r="B6" s="18"/>
      <c r="C6" s="18"/>
      <c r="D6" s="18"/>
      <c r="E6" s="18"/>
      <c r="F6" s="18"/>
      <c r="G6" s="18"/>
      <c r="H6" s="21" t="s">
        <v>32</v>
      </c>
      <c r="I6" s="22" t="s">
        <v>28</v>
      </c>
      <c r="J6" s="23" t="s">
        <v>31</v>
      </c>
      <c r="K6" s="19"/>
    </row>
    <row r="7" spans="1:11" ht="15.75" x14ac:dyDescent="0.25">
      <c r="A7" s="16"/>
      <c r="B7" s="18"/>
      <c r="C7" s="45" t="s">
        <v>1</v>
      </c>
      <c r="D7" s="46"/>
      <c r="E7" s="24" t="s">
        <v>4</v>
      </c>
      <c r="F7" s="18"/>
      <c r="G7" s="18"/>
      <c r="H7" s="25" t="s">
        <v>1</v>
      </c>
      <c r="I7" s="26">
        <v>0.25</v>
      </c>
      <c r="J7" s="27">
        <f>+I7*E8</f>
        <v>2.5</v>
      </c>
      <c r="K7" s="19"/>
    </row>
    <row r="8" spans="1:11" ht="15.75" x14ac:dyDescent="0.25">
      <c r="A8" s="16"/>
      <c r="B8" s="18"/>
      <c r="C8" s="41" t="s">
        <v>122</v>
      </c>
      <c r="D8" s="42"/>
      <c r="E8" s="28">
        <f>+IF(C8="Dibujante de Arquitectonico",10,IF(C8="Dibujante de autocad",10,IF(C8="Dibujante proyectista",10,IF(C8="Otro",0))))</f>
        <v>10</v>
      </c>
      <c r="F8" s="18"/>
      <c r="G8" s="18"/>
      <c r="H8" s="68" t="s">
        <v>6</v>
      </c>
      <c r="I8" s="69">
        <v>0</v>
      </c>
      <c r="J8" s="70">
        <f>+I8*E11</f>
        <v>0</v>
      </c>
      <c r="K8" s="19"/>
    </row>
    <row r="9" spans="1:11" ht="15.75" x14ac:dyDescent="0.25">
      <c r="A9" s="16"/>
      <c r="B9" s="18"/>
      <c r="C9" s="18"/>
      <c r="D9" s="18"/>
      <c r="E9" s="18"/>
      <c r="F9" s="18"/>
      <c r="G9" s="18"/>
      <c r="H9" s="68" t="s">
        <v>9</v>
      </c>
      <c r="I9" s="69">
        <v>0</v>
      </c>
      <c r="J9" s="70">
        <f>+I9*E14</f>
        <v>0</v>
      </c>
      <c r="K9" s="19"/>
    </row>
    <row r="10" spans="1:11" ht="15.75" x14ac:dyDescent="0.25">
      <c r="A10" s="16"/>
      <c r="B10" s="18"/>
      <c r="C10" s="76" t="s">
        <v>6</v>
      </c>
      <c r="D10" s="77"/>
      <c r="E10" s="71" t="s">
        <v>4</v>
      </c>
      <c r="F10" s="18"/>
      <c r="G10" s="18"/>
      <c r="H10" s="25" t="s">
        <v>17</v>
      </c>
      <c r="I10" s="26">
        <v>0.35</v>
      </c>
      <c r="J10" s="27">
        <f>+I10*E17</f>
        <v>3.5</v>
      </c>
      <c r="K10" s="19"/>
    </row>
    <row r="11" spans="1:11" ht="15.75" x14ac:dyDescent="0.25">
      <c r="A11" s="16"/>
      <c r="B11" s="72" t="s">
        <v>109</v>
      </c>
      <c r="C11" s="78" t="s">
        <v>7</v>
      </c>
      <c r="D11" s="79"/>
      <c r="E11" s="73">
        <f>+IF(C11="Si",10,IF(C11="No",0))</f>
        <v>10</v>
      </c>
      <c r="F11" s="18"/>
      <c r="G11" s="18"/>
      <c r="H11" s="25" t="s">
        <v>18</v>
      </c>
      <c r="I11" s="26">
        <v>0.2</v>
      </c>
      <c r="J11" s="27">
        <f>+I11*E20</f>
        <v>0</v>
      </c>
      <c r="K11" s="19"/>
    </row>
    <row r="12" spans="1:11" ht="15.75" x14ac:dyDescent="0.25">
      <c r="A12" s="16"/>
      <c r="B12" s="18"/>
      <c r="C12" s="74"/>
      <c r="D12" s="74"/>
      <c r="E12" s="74"/>
      <c r="F12" s="18"/>
      <c r="G12" s="18"/>
      <c r="H12" s="25" t="s">
        <v>22</v>
      </c>
      <c r="I12" s="26">
        <v>0.2</v>
      </c>
      <c r="J12" s="27">
        <f>+I12*E23</f>
        <v>2</v>
      </c>
      <c r="K12" s="19"/>
    </row>
    <row r="13" spans="1:11" ht="15.75" x14ac:dyDescent="0.25">
      <c r="A13" s="16"/>
      <c r="B13" s="72" t="s">
        <v>109</v>
      </c>
      <c r="C13" s="76" t="s">
        <v>9</v>
      </c>
      <c r="D13" s="77"/>
      <c r="E13" s="71" t="s">
        <v>4</v>
      </c>
      <c r="F13" s="18"/>
      <c r="G13" s="18"/>
      <c r="H13" s="29" t="s">
        <v>33</v>
      </c>
      <c r="I13" s="30">
        <f>+SUM(I7:I12)</f>
        <v>1</v>
      </c>
      <c r="J13" s="75">
        <f>+SUM(J7:J12)</f>
        <v>8</v>
      </c>
      <c r="K13" s="19"/>
    </row>
    <row r="14" spans="1:11" ht="15.75" x14ac:dyDescent="0.25">
      <c r="A14" s="16"/>
      <c r="B14" s="18"/>
      <c r="C14" s="78" t="s">
        <v>97</v>
      </c>
      <c r="D14" s="79"/>
      <c r="E14" s="73">
        <f>+IF(C14="Evaluación de Proyectos",10,IF(C14="Gerencia de Proyectos",10,IF(C14="Gerencia de construcciones",8,IF(C14="Gerencia de costos y presupuestos",10,IF(C14="Similar",8,IF(C14="Otro",0))))))</f>
        <v>10</v>
      </c>
      <c r="F14" s="18"/>
      <c r="G14" s="18"/>
      <c r="H14" s="18"/>
      <c r="I14" s="18"/>
      <c r="J14" s="18"/>
      <c r="K14" s="19"/>
    </row>
    <row r="15" spans="1:11" ht="15.75" x14ac:dyDescent="0.25">
      <c r="A15" s="16"/>
      <c r="B15" s="18"/>
      <c r="C15" s="18"/>
      <c r="D15" s="18"/>
      <c r="E15" s="18"/>
      <c r="F15" s="18"/>
      <c r="G15" s="18"/>
      <c r="H15" s="32" t="s">
        <v>34</v>
      </c>
      <c r="I15" s="33" t="str">
        <f>+IF(J13&gt;=9,"Aprueba","No Aprueba")</f>
        <v>No Aprueba</v>
      </c>
      <c r="J15" s="18"/>
      <c r="K15" s="19"/>
    </row>
    <row r="16" spans="1:11" ht="15.75" x14ac:dyDescent="0.25">
      <c r="A16" s="16"/>
      <c r="B16" s="18"/>
      <c r="C16" s="39" t="s">
        <v>17</v>
      </c>
      <c r="D16" s="40"/>
      <c r="E16" s="24" t="s">
        <v>4</v>
      </c>
      <c r="F16" s="18"/>
      <c r="G16" s="18"/>
      <c r="H16" s="18"/>
      <c r="I16" s="18"/>
      <c r="J16" s="18"/>
      <c r="K16" s="19"/>
    </row>
    <row r="17" spans="1:11" ht="15.75" x14ac:dyDescent="0.25">
      <c r="A17" s="16"/>
      <c r="B17" s="18"/>
      <c r="C17" s="41" t="s">
        <v>118</v>
      </c>
      <c r="D17" s="42"/>
      <c r="E17" s="28">
        <f>+IF(C17=1,1,IF(C17=2,10,IF(C17="mayor a 2",10)))</f>
        <v>10</v>
      </c>
      <c r="F17" s="18"/>
      <c r="G17" s="18"/>
      <c r="H17" s="18"/>
      <c r="I17" s="18"/>
      <c r="J17" s="18"/>
      <c r="K17" s="19"/>
    </row>
    <row r="18" spans="1:11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.75" x14ac:dyDescent="0.25">
      <c r="A19" s="16"/>
      <c r="B19" s="18"/>
      <c r="C19" s="39" t="s">
        <v>18</v>
      </c>
      <c r="D19" s="40"/>
      <c r="E19" s="24" t="s">
        <v>4</v>
      </c>
      <c r="F19" s="18"/>
      <c r="G19" s="18"/>
      <c r="H19" s="18"/>
      <c r="I19" s="18"/>
      <c r="J19" s="18"/>
      <c r="K19" s="19"/>
    </row>
    <row r="20" spans="1:11" ht="15.75" x14ac:dyDescent="0.25">
      <c r="A20" s="16"/>
      <c r="B20" s="18"/>
      <c r="C20" s="43" t="s">
        <v>5</v>
      </c>
      <c r="D20" s="44"/>
      <c r="E20" s="34">
        <f>+IF(C20="En obras de ingenieria civil, Arquitectonicas y/o hidrosanitarias",10,IF(C20="Similar",3,IF(C20="Otro",0)))</f>
        <v>0</v>
      </c>
      <c r="F20" s="18"/>
      <c r="G20" s="18"/>
      <c r="H20" s="18"/>
      <c r="I20" s="18"/>
      <c r="J20" s="18"/>
      <c r="K20" s="19"/>
    </row>
    <row r="21" spans="1:11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.75" x14ac:dyDescent="0.25">
      <c r="A22" s="16"/>
      <c r="B22" s="18"/>
      <c r="C22" s="39" t="s">
        <v>22</v>
      </c>
      <c r="D22" s="40"/>
      <c r="E22" s="24" t="s">
        <v>4</v>
      </c>
      <c r="F22" s="18"/>
      <c r="G22" s="18"/>
      <c r="H22" s="18"/>
      <c r="I22" s="18"/>
      <c r="J22" s="18"/>
      <c r="K22" s="19"/>
    </row>
    <row r="23" spans="1:11" ht="15.75" x14ac:dyDescent="0.25">
      <c r="A23" s="16"/>
      <c r="B23" s="18"/>
      <c r="C23" s="41" t="s">
        <v>120</v>
      </c>
      <c r="D23" s="42"/>
      <c r="E23" s="28">
        <f>+IF(C23=0.5,0,IF(C23=1,9,IF(C23="mayor a 1",10)))</f>
        <v>10</v>
      </c>
      <c r="F23" s="18"/>
      <c r="G23" s="18"/>
      <c r="H23" s="18"/>
      <c r="I23" s="18"/>
      <c r="J23" s="18"/>
      <c r="K23" s="19"/>
    </row>
    <row r="24" spans="1:11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18">
    <mergeCell ref="C22:D22"/>
    <mergeCell ref="C23:D23"/>
    <mergeCell ref="C14:D14"/>
    <mergeCell ref="C16:D16"/>
    <mergeCell ref="C17:D17"/>
    <mergeCell ref="C19:D19"/>
    <mergeCell ref="C20:D20"/>
    <mergeCell ref="C7:D7"/>
    <mergeCell ref="C8:D8"/>
    <mergeCell ref="C10:D10"/>
    <mergeCell ref="C11:D11"/>
    <mergeCell ref="C13:D13"/>
    <mergeCell ref="C5:E5"/>
    <mergeCell ref="A1:C3"/>
    <mergeCell ref="J1:K1"/>
    <mergeCell ref="J2:K2"/>
    <mergeCell ref="J3:K3"/>
    <mergeCell ref="D1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Parámetros!$E$64:$E$69</xm:f>
          </x14:formula1>
          <xm:sqref>C14</xm:sqref>
        </x14:dataValidation>
        <x14:dataValidation type="list" allowBlank="1" showInputMessage="1" showErrorMessage="1">
          <x14:formula1>
            <xm:f>Parámetros!$D$4:$D$5</xm:f>
          </x14:formula1>
          <xm:sqref>C11</xm:sqref>
        </x14:dataValidation>
        <x14:dataValidation type="list" allowBlank="1" showInputMessage="1" showErrorMessage="1">
          <x14:formula1>
            <xm:f>Parámetros!$F$102:$F$104</xm:f>
          </x14:formula1>
          <xm:sqref>C17</xm:sqref>
        </x14:dataValidation>
        <x14:dataValidation type="list" allowBlank="1" showInputMessage="1" showErrorMessage="1">
          <x14:formula1>
            <xm:f>Parámetros!$G$102:$G$104</xm:f>
          </x14:formula1>
          <xm:sqref>C20</xm:sqref>
        </x14:dataValidation>
        <x14:dataValidation type="list" allowBlank="1" showInputMessage="1" showErrorMessage="1">
          <x14:formula1>
            <xm:f>Parámetros!$H$102:$H$104</xm:f>
          </x14:formula1>
          <xm:sqref>C23</xm:sqref>
        </x14:dataValidation>
        <x14:dataValidation type="list" allowBlank="1" showInputMessage="1" showErrorMessage="1">
          <x14:formula1>
            <xm:f>Parámetros!$C$102:$C$105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5"/>
  <sheetViews>
    <sheetView showGridLines="0" zoomScale="90" zoomScaleNormal="90" workbookViewId="0">
      <selection activeCell="J1" sqref="J1:K3"/>
    </sheetView>
  </sheetViews>
  <sheetFormatPr baseColWidth="10" defaultRowHeight="15" x14ac:dyDescent="0.25"/>
  <cols>
    <col min="1" max="1" width="0.28515625" customWidth="1"/>
    <col min="2" max="2" width="14" customWidth="1"/>
    <col min="3" max="3" width="16.140625" customWidth="1"/>
    <col min="4" max="4" width="27.140625" customWidth="1"/>
    <col min="5" max="5" width="12" customWidth="1"/>
    <col min="6" max="7" width="6.140625" customWidth="1"/>
    <col min="8" max="8" width="30.140625" customWidth="1"/>
    <col min="9" max="9" width="13.7109375" customWidth="1"/>
    <col min="10" max="10" width="13.85546875" customWidth="1"/>
    <col min="11" max="11" width="10.85546875" customWidth="1"/>
    <col min="12" max="12" width="44.5703125" customWidth="1"/>
  </cols>
  <sheetData>
    <row r="1" spans="1:11" ht="23.25" customHeight="1" thickBot="1" x14ac:dyDescent="0.3">
      <c r="A1" s="48"/>
      <c r="B1" s="65"/>
      <c r="C1" s="49"/>
      <c r="D1" s="56" t="s">
        <v>127</v>
      </c>
      <c r="E1" s="57"/>
      <c r="F1" s="57"/>
      <c r="G1" s="57"/>
      <c r="H1" s="57"/>
      <c r="I1" s="58"/>
      <c r="J1" s="54" t="s">
        <v>128</v>
      </c>
      <c r="K1" s="55"/>
    </row>
    <row r="2" spans="1:11" ht="23.25" customHeight="1" thickBot="1" x14ac:dyDescent="0.3">
      <c r="A2" s="50"/>
      <c r="B2" s="66"/>
      <c r="C2" s="51"/>
      <c r="D2" s="59"/>
      <c r="E2" s="60"/>
      <c r="F2" s="60"/>
      <c r="G2" s="60"/>
      <c r="H2" s="60"/>
      <c r="I2" s="61"/>
      <c r="J2" s="54" t="s">
        <v>129</v>
      </c>
      <c r="K2" s="55"/>
    </row>
    <row r="3" spans="1:11" ht="23.25" customHeight="1" thickBot="1" x14ac:dyDescent="0.3">
      <c r="A3" s="52"/>
      <c r="B3" s="67"/>
      <c r="C3" s="53"/>
      <c r="D3" s="62"/>
      <c r="E3" s="63"/>
      <c r="F3" s="63"/>
      <c r="G3" s="63"/>
      <c r="H3" s="63"/>
      <c r="I3" s="64"/>
      <c r="J3" s="54" t="s">
        <v>130</v>
      </c>
      <c r="K3" s="55"/>
    </row>
    <row r="4" spans="1:11" ht="15.75" x14ac:dyDescent="0.25">
      <c r="A4" s="16"/>
      <c r="B4" s="18"/>
      <c r="C4" s="17"/>
      <c r="D4" s="17"/>
      <c r="E4" s="18"/>
      <c r="F4" s="18"/>
      <c r="G4" s="18"/>
      <c r="H4" s="18"/>
      <c r="I4" s="18"/>
      <c r="J4" s="18"/>
      <c r="K4" s="19"/>
    </row>
    <row r="5" spans="1:11" ht="15.75" x14ac:dyDescent="0.25">
      <c r="A5" s="16"/>
      <c r="B5" s="18"/>
      <c r="C5" s="47" t="s">
        <v>75</v>
      </c>
      <c r="D5" s="47"/>
      <c r="E5" s="47"/>
      <c r="F5" s="18"/>
      <c r="G5" s="18"/>
      <c r="H5" s="18"/>
      <c r="I5" s="20"/>
      <c r="J5" s="18"/>
      <c r="K5" s="19"/>
    </row>
    <row r="6" spans="1:11" ht="15.75" x14ac:dyDescent="0.25">
      <c r="A6" s="16"/>
      <c r="B6" s="18"/>
      <c r="C6" s="18"/>
      <c r="D6" s="18"/>
      <c r="E6" s="18"/>
      <c r="F6" s="18"/>
      <c r="G6" s="18"/>
      <c r="H6" s="21" t="s">
        <v>32</v>
      </c>
      <c r="I6" s="22" t="s">
        <v>28</v>
      </c>
      <c r="J6" s="23" t="s">
        <v>31</v>
      </c>
      <c r="K6" s="19"/>
    </row>
    <row r="7" spans="1:11" ht="15.75" x14ac:dyDescent="0.25">
      <c r="A7" s="16"/>
      <c r="B7" s="18"/>
      <c r="C7" s="45" t="s">
        <v>1</v>
      </c>
      <c r="D7" s="46"/>
      <c r="E7" s="24" t="s">
        <v>4</v>
      </c>
      <c r="F7" s="18"/>
      <c r="G7" s="18"/>
      <c r="H7" s="25" t="s">
        <v>1</v>
      </c>
      <c r="I7" s="26">
        <v>0.25</v>
      </c>
      <c r="J7" s="27">
        <f>+I7*E8</f>
        <v>2.5</v>
      </c>
      <c r="K7" s="19"/>
    </row>
    <row r="8" spans="1:11" ht="15.75" x14ac:dyDescent="0.25">
      <c r="A8" s="16"/>
      <c r="B8" s="18"/>
      <c r="C8" s="41" t="s">
        <v>126</v>
      </c>
      <c r="D8" s="42"/>
      <c r="E8" s="28">
        <f>+IF(C8="Técnico en ingenieria civil",10,IF(C8="Técnico en topografía",10,IF(C8="Similar",8,IF(C8="Otro",0))))</f>
        <v>10</v>
      </c>
      <c r="F8" s="18"/>
      <c r="G8" s="18"/>
      <c r="H8" s="68" t="s">
        <v>6</v>
      </c>
      <c r="I8" s="69">
        <v>0</v>
      </c>
      <c r="J8" s="70">
        <f>+I8*E11</f>
        <v>0</v>
      </c>
      <c r="K8" s="19"/>
    </row>
    <row r="9" spans="1:11" ht="15.75" x14ac:dyDescent="0.25">
      <c r="A9" s="16"/>
      <c r="B9" s="18"/>
      <c r="C9" s="18"/>
      <c r="D9" s="18"/>
      <c r="E9" s="18"/>
      <c r="F9" s="18"/>
      <c r="G9" s="18"/>
      <c r="H9" s="68" t="s">
        <v>9</v>
      </c>
      <c r="I9" s="69">
        <v>0</v>
      </c>
      <c r="J9" s="70">
        <f>+I9*E14</f>
        <v>0</v>
      </c>
      <c r="K9" s="19"/>
    </row>
    <row r="10" spans="1:11" ht="15.75" x14ac:dyDescent="0.25">
      <c r="A10" s="16"/>
      <c r="B10" s="18"/>
      <c r="C10" s="76" t="s">
        <v>6</v>
      </c>
      <c r="D10" s="77"/>
      <c r="E10" s="71" t="s">
        <v>4</v>
      </c>
      <c r="F10" s="18"/>
      <c r="G10" s="18"/>
      <c r="H10" s="25" t="s">
        <v>17</v>
      </c>
      <c r="I10" s="26">
        <v>0.35</v>
      </c>
      <c r="J10" s="27">
        <f>+I10*E17</f>
        <v>3.5</v>
      </c>
      <c r="K10" s="19"/>
    </row>
    <row r="11" spans="1:11" ht="15.75" x14ac:dyDescent="0.25">
      <c r="A11" s="16"/>
      <c r="B11" s="72" t="s">
        <v>109</v>
      </c>
      <c r="C11" s="78" t="s">
        <v>7</v>
      </c>
      <c r="D11" s="79"/>
      <c r="E11" s="73">
        <f>+IF(C11="Si",10,IF(C11="No",0))</f>
        <v>10</v>
      </c>
      <c r="F11" s="18"/>
      <c r="G11" s="18"/>
      <c r="H11" s="25" t="s">
        <v>18</v>
      </c>
      <c r="I11" s="26">
        <v>0.2</v>
      </c>
      <c r="J11" s="27">
        <f>+I11*E20</f>
        <v>2</v>
      </c>
      <c r="K11" s="19"/>
    </row>
    <row r="12" spans="1:11" ht="15.75" x14ac:dyDescent="0.25">
      <c r="A12" s="16"/>
      <c r="B12" s="18"/>
      <c r="C12" s="74"/>
      <c r="D12" s="74"/>
      <c r="E12" s="74"/>
      <c r="F12" s="18"/>
      <c r="G12" s="18"/>
      <c r="H12" s="25" t="s">
        <v>22</v>
      </c>
      <c r="I12" s="26">
        <v>0.2</v>
      </c>
      <c r="J12" s="27">
        <f>+I12*E23</f>
        <v>2</v>
      </c>
      <c r="K12" s="19"/>
    </row>
    <row r="13" spans="1:11" ht="15.75" x14ac:dyDescent="0.25">
      <c r="A13" s="16"/>
      <c r="B13" s="72" t="s">
        <v>109</v>
      </c>
      <c r="C13" s="76" t="s">
        <v>9</v>
      </c>
      <c r="D13" s="77"/>
      <c r="E13" s="71" t="s">
        <v>4</v>
      </c>
      <c r="F13" s="18"/>
      <c r="G13" s="18"/>
      <c r="H13" s="29" t="s">
        <v>33</v>
      </c>
      <c r="I13" s="30">
        <f>+SUM(I7:I12)</f>
        <v>1</v>
      </c>
      <c r="J13" s="75">
        <f>+SUM(J7:J12)</f>
        <v>10</v>
      </c>
      <c r="K13" s="19"/>
    </row>
    <row r="14" spans="1:11" ht="15.75" x14ac:dyDescent="0.25">
      <c r="A14" s="16"/>
      <c r="B14" s="18"/>
      <c r="C14" s="78" t="s">
        <v>97</v>
      </c>
      <c r="D14" s="79"/>
      <c r="E14" s="73">
        <f>+IF(C14="Evaluación de Proyectos",10,IF(C14="Gerencia de Proyectos",10,IF(C14="Gerencia de construcciones",8,IF(C14="Gerencia de costos y presupuestos",10,IF(C14="Similar",8,IF(C14="Otro",0))))))</f>
        <v>10</v>
      </c>
      <c r="F14" s="18"/>
      <c r="G14" s="18"/>
      <c r="H14" s="18"/>
      <c r="I14" s="18"/>
      <c r="J14" s="18"/>
      <c r="K14" s="19"/>
    </row>
    <row r="15" spans="1:11" ht="15.75" x14ac:dyDescent="0.25">
      <c r="A15" s="16"/>
      <c r="B15" s="18"/>
      <c r="C15" s="18"/>
      <c r="D15" s="18"/>
      <c r="E15" s="18"/>
      <c r="F15" s="18"/>
      <c r="G15" s="18"/>
      <c r="H15" s="32" t="s">
        <v>34</v>
      </c>
      <c r="I15" s="33" t="str">
        <f>+IF(J13&gt;=9,"Aprueba","No Aprueba")</f>
        <v>Aprueba</v>
      </c>
      <c r="J15" s="18"/>
      <c r="K15" s="19"/>
    </row>
    <row r="16" spans="1:11" ht="15.75" x14ac:dyDescent="0.25">
      <c r="A16" s="16"/>
      <c r="B16" s="18"/>
      <c r="C16" s="39" t="s">
        <v>17</v>
      </c>
      <c r="D16" s="40"/>
      <c r="E16" s="24" t="s">
        <v>4</v>
      </c>
      <c r="F16" s="18"/>
      <c r="G16" s="18"/>
      <c r="H16" s="18"/>
      <c r="I16" s="18"/>
      <c r="J16" s="18"/>
      <c r="K16" s="19"/>
    </row>
    <row r="17" spans="1:11" ht="15.75" x14ac:dyDescent="0.25">
      <c r="A17" s="16"/>
      <c r="B17" s="18"/>
      <c r="C17" s="41" t="s">
        <v>118</v>
      </c>
      <c r="D17" s="42"/>
      <c r="E17" s="28">
        <f>+IF(C17=1,1,IF(C17=2,10,IF(C17="mayor a 2",10)))</f>
        <v>10</v>
      </c>
      <c r="F17" s="18"/>
      <c r="G17" s="18"/>
      <c r="H17" s="18"/>
      <c r="I17" s="18"/>
      <c r="J17" s="18"/>
      <c r="K17" s="19"/>
    </row>
    <row r="18" spans="1:11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5.75" x14ac:dyDescent="0.25">
      <c r="A19" s="16"/>
      <c r="B19" s="18"/>
      <c r="C19" s="39" t="s">
        <v>18</v>
      </c>
      <c r="D19" s="40"/>
      <c r="E19" s="24" t="s">
        <v>4</v>
      </c>
      <c r="F19" s="18"/>
      <c r="G19" s="18"/>
      <c r="H19" s="18"/>
      <c r="I19" s="18"/>
      <c r="J19" s="18"/>
      <c r="K19" s="19"/>
    </row>
    <row r="20" spans="1:11" ht="44.25" customHeight="1" x14ac:dyDescent="0.25">
      <c r="A20" s="16"/>
      <c r="B20" s="18"/>
      <c r="C20" s="43" t="s">
        <v>124</v>
      </c>
      <c r="D20" s="44"/>
      <c r="E20" s="34">
        <f>+IF(C20="En obras de ingenieria civil, Arquitectonicas y/o hidrosanitarias",10,IF(C20="Similar",3,IF(C20="Otro",0)))</f>
        <v>10</v>
      </c>
      <c r="F20" s="18"/>
      <c r="G20" s="18"/>
      <c r="H20" s="18"/>
      <c r="I20" s="18"/>
      <c r="J20" s="18"/>
      <c r="K20" s="19"/>
    </row>
    <row r="21" spans="1:11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5.75" x14ac:dyDescent="0.25">
      <c r="A22" s="16"/>
      <c r="B22" s="18"/>
      <c r="C22" s="39" t="s">
        <v>22</v>
      </c>
      <c r="D22" s="40"/>
      <c r="E22" s="24" t="s">
        <v>4</v>
      </c>
      <c r="F22" s="18"/>
      <c r="G22" s="18"/>
      <c r="H22" s="18"/>
      <c r="I22" s="18"/>
      <c r="J22" s="18"/>
      <c r="K22" s="19"/>
    </row>
    <row r="23" spans="1:11" ht="15.75" x14ac:dyDescent="0.25">
      <c r="A23" s="16"/>
      <c r="B23" s="18"/>
      <c r="C23" s="41" t="s">
        <v>120</v>
      </c>
      <c r="D23" s="42"/>
      <c r="E23" s="28">
        <f>+IF(C23=0.5,0,IF(C23=1,9,IF(C23="mayor a 1",10)))</f>
        <v>10</v>
      </c>
      <c r="F23" s="18"/>
      <c r="G23" s="18"/>
      <c r="H23" s="18"/>
      <c r="I23" s="18"/>
      <c r="J23" s="18"/>
      <c r="K23" s="19"/>
    </row>
    <row r="24" spans="1:11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7"/>
    </row>
  </sheetData>
  <mergeCells count="18">
    <mergeCell ref="C22:D22"/>
    <mergeCell ref="C23:D23"/>
    <mergeCell ref="C14:D14"/>
    <mergeCell ref="C16:D16"/>
    <mergeCell ref="C17:D17"/>
    <mergeCell ref="C19:D19"/>
    <mergeCell ref="C20:D20"/>
    <mergeCell ref="C7:D7"/>
    <mergeCell ref="C8:D8"/>
    <mergeCell ref="C10:D10"/>
    <mergeCell ref="C11:D11"/>
    <mergeCell ref="C13:D13"/>
    <mergeCell ref="C5:E5"/>
    <mergeCell ref="A1:C3"/>
    <mergeCell ref="J1:K1"/>
    <mergeCell ref="J2:K2"/>
    <mergeCell ref="J3:K3"/>
    <mergeCell ref="D1:I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Parámetros!$C$108:$C$111</xm:f>
          </x14:formula1>
          <xm:sqref>C8</xm:sqref>
        </x14:dataValidation>
        <x14:dataValidation type="list" allowBlank="1" showInputMessage="1" showErrorMessage="1">
          <x14:formula1>
            <xm:f>Parámetros!$H$108:$H$110</xm:f>
          </x14:formula1>
          <xm:sqref>C23</xm:sqref>
        </x14:dataValidation>
        <x14:dataValidation type="list" allowBlank="1" showInputMessage="1" showErrorMessage="1">
          <x14:formula1>
            <xm:f>Parámetros!$G$108:$G$110</xm:f>
          </x14:formula1>
          <xm:sqref>C20</xm:sqref>
        </x14:dataValidation>
        <x14:dataValidation type="list" allowBlank="1" showInputMessage="1" showErrorMessage="1">
          <x14:formula1>
            <xm:f>Parámetros!$F$108:$F$110</xm:f>
          </x14:formula1>
          <xm:sqref>C17</xm:sqref>
        </x14:dataValidation>
        <x14:dataValidation type="list" allowBlank="1" showInputMessage="1" showErrorMessage="1">
          <x14:formula1>
            <xm:f>Parámetros!$D$4:$D$5</xm:f>
          </x14:formula1>
          <xm:sqref>C11</xm:sqref>
        </x14:dataValidation>
        <x14:dataValidation type="list" allowBlank="1" showInputMessage="1" showErrorMessage="1">
          <x14:formula1>
            <xm:f>Parámetros!$E$64:$E$69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>
      <selection activeCell="I3" sqref="I3:J3"/>
    </sheetView>
  </sheetViews>
  <sheetFormatPr baseColWidth="10" defaultRowHeight="15" x14ac:dyDescent="0.25"/>
  <cols>
    <col min="1" max="1" width="0.85546875" customWidth="1"/>
    <col min="2" max="2" width="27" customWidth="1"/>
    <col min="3" max="3" width="10" customWidth="1"/>
    <col min="4" max="4" width="13.140625" customWidth="1"/>
    <col min="5" max="6" width="6.140625" customWidth="1"/>
    <col min="7" max="7" width="31.5703125" customWidth="1"/>
    <col min="8" max="8" width="15.7109375" customWidth="1"/>
    <col min="9" max="9" width="17.5703125" customWidth="1"/>
    <col min="10" max="10" width="8.28515625" customWidth="1"/>
    <col min="11" max="11" width="44.5703125" customWidth="1"/>
  </cols>
  <sheetData>
    <row r="1" spans="1:10" ht="22.5" customHeight="1" thickBot="1" x14ac:dyDescent="0.3">
      <c r="A1" s="48"/>
      <c r="B1" s="49"/>
      <c r="C1" s="56" t="s">
        <v>127</v>
      </c>
      <c r="D1" s="57"/>
      <c r="E1" s="57"/>
      <c r="F1" s="57"/>
      <c r="G1" s="57"/>
      <c r="H1" s="58"/>
      <c r="I1" s="54" t="s">
        <v>128</v>
      </c>
      <c r="J1" s="55"/>
    </row>
    <row r="2" spans="1:10" ht="22.5" customHeight="1" thickBot="1" x14ac:dyDescent="0.3">
      <c r="A2" s="50"/>
      <c r="B2" s="51"/>
      <c r="C2" s="59"/>
      <c r="D2" s="60"/>
      <c r="E2" s="60"/>
      <c r="F2" s="60"/>
      <c r="G2" s="60"/>
      <c r="H2" s="61"/>
      <c r="I2" s="54" t="s">
        <v>129</v>
      </c>
      <c r="J2" s="55"/>
    </row>
    <row r="3" spans="1:10" ht="22.5" customHeight="1" thickBot="1" x14ac:dyDescent="0.3">
      <c r="A3" s="52"/>
      <c r="B3" s="53"/>
      <c r="C3" s="62"/>
      <c r="D3" s="63"/>
      <c r="E3" s="63"/>
      <c r="F3" s="63"/>
      <c r="G3" s="63"/>
      <c r="H3" s="64"/>
      <c r="I3" s="54" t="s">
        <v>130</v>
      </c>
      <c r="J3" s="55"/>
    </row>
    <row r="4" spans="1:10" ht="15.75" x14ac:dyDescent="0.25">
      <c r="A4" s="16"/>
      <c r="B4" s="17"/>
      <c r="C4" s="17"/>
      <c r="D4" s="18"/>
      <c r="E4" s="18"/>
      <c r="F4" s="18"/>
      <c r="G4" s="18"/>
      <c r="H4" s="18"/>
      <c r="I4" s="18"/>
      <c r="J4" s="19"/>
    </row>
    <row r="5" spans="1:10" ht="15.75" x14ac:dyDescent="0.25">
      <c r="A5" s="16"/>
      <c r="B5" s="47" t="s">
        <v>0</v>
      </c>
      <c r="C5" s="47"/>
      <c r="D5" s="47"/>
      <c r="E5" s="18"/>
      <c r="F5" s="18"/>
      <c r="G5" s="18"/>
      <c r="H5" s="20"/>
      <c r="I5" s="18"/>
      <c r="J5" s="19"/>
    </row>
    <row r="6" spans="1:10" ht="15.75" x14ac:dyDescent="0.25">
      <c r="A6" s="16"/>
      <c r="B6" s="18"/>
      <c r="C6" s="18"/>
      <c r="D6" s="18"/>
      <c r="E6" s="18"/>
      <c r="F6" s="18"/>
      <c r="G6" s="21" t="s">
        <v>32</v>
      </c>
      <c r="H6" s="22" t="s">
        <v>28</v>
      </c>
      <c r="I6" s="23" t="s">
        <v>31</v>
      </c>
      <c r="J6" s="19"/>
    </row>
    <row r="7" spans="1:10" ht="15.75" x14ac:dyDescent="0.25">
      <c r="A7" s="16"/>
      <c r="B7" s="45" t="s">
        <v>1</v>
      </c>
      <c r="C7" s="46"/>
      <c r="D7" s="24" t="s">
        <v>4</v>
      </c>
      <c r="E7" s="18"/>
      <c r="F7" s="18"/>
      <c r="G7" s="25" t="s">
        <v>1</v>
      </c>
      <c r="H7" s="26">
        <v>0.15</v>
      </c>
      <c r="I7" s="27">
        <f>+H7*D8</f>
        <v>0</v>
      </c>
      <c r="J7" s="19"/>
    </row>
    <row r="8" spans="1:10" ht="15.75" x14ac:dyDescent="0.25">
      <c r="A8" s="16"/>
      <c r="B8" s="41" t="s">
        <v>5</v>
      </c>
      <c r="C8" s="42"/>
      <c r="D8" s="28">
        <f>+IF(B8="Arquitecto",10,IF(B8="Ingeniero",10,IF(B8="Economista",3,IF(B8="Financiero",3,IF(B8="Otro",0)))))</f>
        <v>0</v>
      </c>
      <c r="E8" s="18"/>
      <c r="F8" s="18"/>
      <c r="G8" s="25" t="s">
        <v>6</v>
      </c>
      <c r="H8" s="26">
        <v>0.1</v>
      </c>
      <c r="I8" s="27">
        <f>+H8*D11</f>
        <v>0</v>
      </c>
      <c r="J8" s="19"/>
    </row>
    <row r="9" spans="1:10" ht="15.75" x14ac:dyDescent="0.25">
      <c r="A9" s="16"/>
      <c r="B9" s="18"/>
      <c r="C9" s="18"/>
      <c r="D9" s="18"/>
      <c r="E9" s="18"/>
      <c r="F9" s="18"/>
      <c r="G9" s="25" t="s">
        <v>9</v>
      </c>
      <c r="H9" s="26">
        <v>0.2</v>
      </c>
      <c r="I9" s="27">
        <f>+H9*D14</f>
        <v>0</v>
      </c>
      <c r="J9" s="19"/>
    </row>
    <row r="10" spans="1:10" ht="15.75" x14ac:dyDescent="0.25">
      <c r="A10" s="16"/>
      <c r="B10" s="45" t="s">
        <v>6</v>
      </c>
      <c r="C10" s="46"/>
      <c r="D10" s="24" t="s">
        <v>4</v>
      </c>
      <c r="E10" s="18"/>
      <c r="F10" s="18"/>
      <c r="G10" s="25" t="s">
        <v>17</v>
      </c>
      <c r="H10" s="26">
        <v>0.15</v>
      </c>
      <c r="I10" s="27">
        <f>+H10*D17</f>
        <v>0</v>
      </c>
      <c r="J10" s="19"/>
    </row>
    <row r="11" spans="1:10" ht="15.75" x14ac:dyDescent="0.25">
      <c r="A11" s="16"/>
      <c r="B11" s="41" t="s">
        <v>8</v>
      </c>
      <c r="C11" s="42"/>
      <c r="D11" s="28">
        <f>+IF(B11="Si",10,IF(B11="No",0))</f>
        <v>0</v>
      </c>
      <c r="E11" s="18"/>
      <c r="F11" s="18"/>
      <c r="G11" s="25" t="s">
        <v>18</v>
      </c>
      <c r="H11" s="26">
        <v>0.2</v>
      </c>
      <c r="I11" s="27">
        <f>+H11*D20</f>
        <v>0.4</v>
      </c>
      <c r="J11" s="19"/>
    </row>
    <row r="12" spans="1:10" ht="15.75" x14ac:dyDescent="0.25">
      <c r="A12" s="16"/>
      <c r="B12" s="18"/>
      <c r="C12" s="18"/>
      <c r="D12" s="18"/>
      <c r="E12" s="18"/>
      <c r="F12" s="18"/>
      <c r="G12" s="25" t="s">
        <v>22</v>
      </c>
      <c r="H12" s="26">
        <v>0.2</v>
      </c>
      <c r="I12" s="27">
        <f>+H12*D23</f>
        <v>0</v>
      </c>
      <c r="J12" s="19"/>
    </row>
    <row r="13" spans="1:10" ht="15.75" x14ac:dyDescent="0.25">
      <c r="A13" s="16"/>
      <c r="B13" s="45" t="s">
        <v>9</v>
      </c>
      <c r="C13" s="46"/>
      <c r="D13" s="24" t="s">
        <v>4</v>
      </c>
      <c r="E13" s="18"/>
      <c r="F13" s="18"/>
      <c r="G13" s="29" t="s">
        <v>33</v>
      </c>
      <c r="H13" s="30">
        <f>+SUM(H7:H12)</f>
        <v>1</v>
      </c>
      <c r="I13" s="31">
        <f>+SUM(I7:I12)</f>
        <v>0.4</v>
      </c>
      <c r="J13" s="19"/>
    </row>
    <row r="14" spans="1:10" ht="15.75" x14ac:dyDescent="0.25">
      <c r="A14" s="16"/>
      <c r="B14" s="41" t="s">
        <v>5</v>
      </c>
      <c r="C14" s="42"/>
      <c r="D14" s="28">
        <f>+IF(B14="Gerencia Proyectos",10,IF(B14="Gerencia de Construcciones",10,IF(B14="Infraestructura",10,IF(B14="Finanzas",10,IF(B14="Similares",7,IF(B14="Otro",0,IF(AND(D11=0,B14="Gerencia Proyectos"),0,IF(AND(B11="No",B14="Gerencia de Construcciones"),0,IF(AND(B11="No",B14="Infraestructura"),0,IF(AND(B11="No",B14="Finanzas"),0,IF(AND(B11="No",B14="Similares"),0,IF(AND(B11="No",B14="Otro"),0))))))))))))</f>
        <v>0</v>
      </c>
      <c r="E14" s="18"/>
      <c r="F14" s="18"/>
      <c r="G14" s="18"/>
      <c r="H14" s="18"/>
      <c r="I14" s="18"/>
      <c r="J14" s="19"/>
    </row>
    <row r="15" spans="1:10" ht="15.75" x14ac:dyDescent="0.25">
      <c r="A15" s="16"/>
      <c r="B15" s="18"/>
      <c r="C15" s="18"/>
      <c r="D15" s="18"/>
      <c r="E15" s="18"/>
      <c r="F15" s="18"/>
      <c r="G15" s="32" t="s">
        <v>34</v>
      </c>
      <c r="H15" s="33" t="str">
        <f>+IF(I13&gt;=9,"Aprueba","No Aprueba")</f>
        <v>No Aprueba</v>
      </c>
      <c r="I15" s="18"/>
      <c r="J15" s="19"/>
    </row>
    <row r="16" spans="1:10" ht="15.75" x14ac:dyDescent="0.25">
      <c r="A16" s="16"/>
      <c r="B16" s="39" t="s">
        <v>17</v>
      </c>
      <c r="C16" s="40"/>
      <c r="D16" s="24" t="s">
        <v>4</v>
      </c>
      <c r="E16" s="18"/>
      <c r="F16" s="18"/>
      <c r="G16" s="18"/>
      <c r="H16" s="18"/>
      <c r="I16" s="18"/>
      <c r="J16" s="19"/>
    </row>
    <row r="17" spans="1:10" ht="15.75" x14ac:dyDescent="0.25">
      <c r="A17" s="16"/>
      <c r="B17" s="41">
        <v>5</v>
      </c>
      <c r="C17" s="42"/>
      <c r="D17" s="28">
        <f>+IF(B17=5,0,IF(B17=6,1,IF(B17=7,2,IF(B17=8,10,IF(B17="Mayor a 8",10)))))</f>
        <v>0</v>
      </c>
      <c r="E17" s="18"/>
      <c r="F17" s="18"/>
      <c r="G17" s="18"/>
      <c r="H17" s="18"/>
      <c r="I17" s="18"/>
      <c r="J17" s="19"/>
    </row>
    <row r="18" spans="1:10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x14ac:dyDescent="0.25">
      <c r="A19" s="16"/>
      <c r="B19" s="39" t="s">
        <v>18</v>
      </c>
      <c r="C19" s="40"/>
      <c r="D19" s="24" t="s">
        <v>4</v>
      </c>
      <c r="E19" s="18"/>
      <c r="F19" s="18"/>
      <c r="G19" s="18"/>
      <c r="H19" s="18"/>
      <c r="I19" s="18"/>
      <c r="J19" s="19"/>
    </row>
    <row r="20" spans="1:10" ht="30" customHeight="1" x14ac:dyDescent="0.25">
      <c r="A20" s="16"/>
      <c r="B20" s="43" t="s">
        <v>26</v>
      </c>
      <c r="C20" s="44"/>
      <c r="D20" s="34">
        <f>+IF(B20="Estudios y Diseños de proyectos hidráulicos",2,IF(B20="Estudios y Diseños de proyectos sanitarios",2,IF(B20="Análisis de elementos de sistemas hidrosanitarios",2,IF(B20="Rehabilitación de sistemas hidráulicos y sanitarios en edificaciones no inferiores a 1500 m2",3,IF(B20="Dos de las anteriores",4,IF(B20="Tres de las anteriores",4.5,IF(B20="Todas las anteriores",10)))))))</f>
        <v>2</v>
      </c>
      <c r="E20" s="18"/>
      <c r="F20" s="18"/>
      <c r="G20" s="18"/>
      <c r="H20" s="18"/>
      <c r="I20" s="18"/>
      <c r="J20" s="19"/>
    </row>
    <row r="21" spans="1:10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x14ac:dyDescent="0.25">
      <c r="A22" s="16"/>
      <c r="B22" s="39" t="s">
        <v>22</v>
      </c>
      <c r="C22" s="40"/>
      <c r="D22" s="24" t="s">
        <v>4</v>
      </c>
      <c r="E22" s="18"/>
      <c r="F22" s="18"/>
      <c r="G22" s="18"/>
      <c r="H22" s="18"/>
      <c r="I22" s="18"/>
      <c r="J22" s="19"/>
    </row>
    <row r="23" spans="1:10" ht="15.75" x14ac:dyDescent="0.25">
      <c r="A23" s="16"/>
      <c r="B23" s="41">
        <v>1</v>
      </c>
      <c r="C23" s="42"/>
      <c r="D23" s="28">
        <f>+IF(B23=1,0,IF(B23=2,1,IF(B23=3,2,IF(B23=4,3,IF(B23=5,4,IF(B23=6,10,IF(B23="mayor a 6",10)))))))</f>
        <v>0</v>
      </c>
      <c r="E23" s="18"/>
      <c r="F23" s="18"/>
      <c r="G23" s="18"/>
      <c r="H23" s="18"/>
      <c r="I23" s="18"/>
      <c r="J23" s="19"/>
    </row>
    <row r="24" spans="1:10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18">
    <mergeCell ref="B5:D5"/>
    <mergeCell ref="A1:B3"/>
    <mergeCell ref="I1:J1"/>
    <mergeCell ref="I2:J2"/>
    <mergeCell ref="I3:J3"/>
    <mergeCell ref="C1:H3"/>
    <mergeCell ref="B7:C7"/>
    <mergeCell ref="B8:C8"/>
    <mergeCell ref="B10:C10"/>
    <mergeCell ref="B11:C11"/>
    <mergeCell ref="B13:C13"/>
    <mergeCell ref="B22:C22"/>
    <mergeCell ref="B23:C23"/>
    <mergeCell ref="B14:C14"/>
    <mergeCell ref="B16:C16"/>
    <mergeCell ref="B17:C17"/>
    <mergeCell ref="B19:C19"/>
    <mergeCell ref="B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Parámetros!$D$4:$D$5</xm:f>
          </x14:formula1>
          <xm:sqref>B11</xm:sqref>
        </x14:dataValidation>
        <x14:dataValidation type="list" allowBlank="1" showInputMessage="1" showErrorMessage="1">
          <x14:formula1>
            <xm:f>Parámetros!$E$4:$E$9</xm:f>
          </x14:formula1>
          <xm:sqref>B14</xm:sqref>
        </x14:dataValidation>
        <x14:dataValidation type="list" allowBlank="1" showInputMessage="1" showErrorMessage="1">
          <x14:formula1>
            <xm:f>Parámetros!$F$4:$F$8</xm:f>
          </x14:formula1>
          <xm:sqref>B17</xm:sqref>
        </x14:dataValidation>
        <x14:dataValidation type="list" allowBlank="1" showInputMessage="1" showErrorMessage="1">
          <x14:formula1>
            <xm:f>Parámetros!$G$4:$G$10</xm:f>
          </x14:formula1>
          <xm:sqref>B20</xm:sqref>
        </x14:dataValidation>
        <x14:dataValidation type="list" allowBlank="1" showInputMessage="1" showErrorMessage="1">
          <x14:formula1>
            <xm:f>Parámetros!$H$4:$H$10</xm:f>
          </x14:formula1>
          <xm:sqref>B23</xm:sqref>
        </x14:dataValidation>
        <x14:dataValidation type="list" allowBlank="1" showInputMessage="1" showErrorMessage="1">
          <x14:formula1>
            <xm:f>Parámetros!$C$4:$C$8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I3" sqref="I3:J3"/>
    </sheetView>
  </sheetViews>
  <sheetFormatPr baseColWidth="10" defaultRowHeight="15" x14ac:dyDescent="0.25"/>
  <cols>
    <col min="1" max="1" width="0.85546875" customWidth="1"/>
    <col min="2" max="2" width="23.28515625" customWidth="1"/>
    <col min="3" max="3" width="13.42578125" customWidth="1"/>
    <col min="4" max="4" width="11.140625" customWidth="1"/>
    <col min="5" max="6" width="6.28515625" customWidth="1"/>
    <col min="7" max="7" width="31.85546875" customWidth="1"/>
    <col min="8" max="8" width="15.7109375" customWidth="1"/>
    <col min="9" max="9" width="16" customWidth="1"/>
    <col min="10" max="10" width="10.42578125" customWidth="1"/>
    <col min="11" max="11" width="44.5703125" customWidth="1"/>
  </cols>
  <sheetData>
    <row r="1" spans="1:10" ht="22.5" customHeight="1" thickBot="1" x14ac:dyDescent="0.3">
      <c r="A1" s="48"/>
      <c r="B1" s="49"/>
      <c r="C1" s="56" t="s">
        <v>127</v>
      </c>
      <c r="D1" s="57"/>
      <c r="E1" s="57"/>
      <c r="F1" s="57"/>
      <c r="G1" s="57"/>
      <c r="H1" s="58"/>
      <c r="I1" s="54" t="s">
        <v>128</v>
      </c>
      <c r="J1" s="55"/>
    </row>
    <row r="2" spans="1:10" ht="22.5" customHeight="1" thickBot="1" x14ac:dyDescent="0.3">
      <c r="A2" s="50"/>
      <c r="B2" s="51"/>
      <c r="C2" s="59"/>
      <c r="D2" s="60"/>
      <c r="E2" s="60"/>
      <c r="F2" s="60"/>
      <c r="G2" s="60"/>
      <c r="H2" s="61"/>
      <c r="I2" s="54" t="s">
        <v>129</v>
      </c>
      <c r="J2" s="55"/>
    </row>
    <row r="3" spans="1:10" ht="22.5" customHeight="1" thickBot="1" x14ac:dyDescent="0.3">
      <c r="A3" s="52"/>
      <c r="B3" s="53"/>
      <c r="C3" s="62"/>
      <c r="D3" s="63"/>
      <c r="E3" s="63"/>
      <c r="F3" s="63"/>
      <c r="G3" s="63"/>
      <c r="H3" s="64"/>
      <c r="I3" s="54" t="s">
        <v>130</v>
      </c>
      <c r="J3" s="55"/>
    </row>
    <row r="4" spans="1:10" ht="15.75" x14ac:dyDescent="0.25">
      <c r="A4" s="16"/>
      <c r="B4" s="17"/>
      <c r="C4" s="17"/>
      <c r="D4" s="18"/>
      <c r="E4" s="18"/>
      <c r="F4" s="18"/>
      <c r="G4" s="18"/>
      <c r="H4" s="18"/>
      <c r="I4" s="18"/>
      <c r="J4" s="19"/>
    </row>
    <row r="5" spans="1:10" ht="15.75" x14ac:dyDescent="0.25">
      <c r="A5" s="16"/>
      <c r="B5" s="47" t="s">
        <v>48</v>
      </c>
      <c r="C5" s="47"/>
      <c r="D5" s="47"/>
      <c r="E5" s="18"/>
      <c r="F5" s="18"/>
      <c r="G5" s="18"/>
      <c r="H5" s="20"/>
      <c r="I5" s="18"/>
      <c r="J5" s="19"/>
    </row>
    <row r="6" spans="1:10" ht="15.75" x14ac:dyDescent="0.25">
      <c r="A6" s="16"/>
      <c r="B6" s="18"/>
      <c r="C6" s="18"/>
      <c r="D6" s="18"/>
      <c r="E6" s="18"/>
      <c r="F6" s="18"/>
      <c r="G6" s="21" t="s">
        <v>32</v>
      </c>
      <c r="H6" s="22" t="s">
        <v>28</v>
      </c>
      <c r="I6" s="23" t="s">
        <v>31</v>
      </c>
      <c r="J6" s="19"/>
    </row>
    <row r="7" spans="1:10" ht="15.75" x14ac:dyDescent="0.25">
      <c r="A7" s="16"/>
      <c r="B7" s="45" t="s">
        <v>1</v>
      </c>
      <c r="C7" s="46"/>
      <c r="D7" s="24" t="s">
        <v>4</v>
      </c>
      <c r="E7" s="18"/>
      <c r="F7" s="18"/>
      <c r="G7" s="25" t="s">
        <v>1</v>
      </c>
      <c r="H7" s="26">
        <v>0.15</v>
      </c>
      <c r="I7" s="27">
        <f>+H7*D8</f>
        <v>0</v>
      </c>
      <c r="J7" s="19"/>
    </row>
    <row r="8" spans="1:10" ht="15.75" x14ac:dyDescent="0.25">
      <c r="A8" s="16"/>
      <c r="B8" s="41" t="s">
        <v>5</v>
      </c>
      <c r="C8" s="42"/>
      <c r="D8" s="28">
        <f>+IF(B8="Ingeniero Civil",10,IF(B8="Ingeniero Sanitario",10,IF(B8="Ingeniero Ambiental",10,IF(B8="Otro",0))))</f>
        <v>0</v>
      </c>
      <c r="E8" s="18"/>
      <c r="F8" s="18"/>
      <c r="G8" s="25" t="s">
        <v>6</v>
      </c>
      <c r="H8" s="26">
        <v>0.1</v>
      </c>
      <c r="I8" s="27">
        <f>+H8*D11</f>
        <v>1</v>
      </c>
      <c r="J8" s="19"/>
    </row>
    <row r="9" spans="1:10" ht="15.75" x14ac:dyDescent="0.25">
      <c r="A9" s="16"/>
      <c r="B9" s="18"/>
      <c r="C9" s="18"/>
      <c r="D9" s="18"/>
      <c r="E9" s="18"/>
      <c r="F9" s="18"/>
      <c r="G9" s="25" t="s">
        <v>9</v>
      </c>
      <c r="H9" s="26">
        <v>0.2</v>
      </c>
      <c r="I9" s="27">
        <f>+H9*D14</f>
        <v>2</v>
      </c>
      <c r="J9" s="19"/>
    </row>
    <row r="10" spans="1:10" ht="15.75" x14ac:dyDescent="0.25">
      <c r="A10" s="16"/>
      <c r="B10" s="45" t="s">
        <v>6</v>
      </c>
      <c r="C10" s="46"/>
      <c r="D10" s="24" t="s">
        <v>4</v>
      </c>
      <c r="E10" s="18"/>
      <c r="F10" s="18"/>
      <c r="G10" s="25" t="s">
        <v>17</v>
      </c>
      <c r="H10" s="26">
        <v>0.15</v>
      </c>
      <c r="I10" s="27">
        <f>+H10*D17</f>
        <v>1.5</v>
      </c>
      <c r="J10" s="19"/>
    </row>
    <row r="11" spans="1:10" ht="15.75" x14ac:dyDescent="0.25">
      <c r="A11" s="16"/>
      <c r="B11" s="41" t="s">
        <v>7</v>
      </c>
      <c r="C11" s="42"/>
      <c r="D11" s="28">
        <f>+IF(B11="Si",10,IF(B11="No",0))</f>
        <v>10</v>
      </c>
      <c r="E11" s="18"/>
      <c r="F11" s="18"/>
      <c r="G11" s="25" t="s">
        <v>18</v>
      </c>
      <c r="H11" s="26">
        <v>0.2</v>
      </c>
      <c r="I11" s="27">
        <f>+H11*D20</f>
        <v>0.4</v>
      </c>
      <c r="J11" s="19"/>
    </row>
    <row r="12" spans="1:10" ht="15.75" x14ac:dyDescent="0.25">
      <c r="A12" s="16"/>
      <c r="B12" s="18"/>
      <c r="C12" s="18"/>
      <c r="D12" s="18"/>
      <c r="E12" s="18"/>
      <c r="F12" s="18"/>
      <c r="G12" s="25" t="s">
        <v>22</v>
      </c>
      <c r="H12" s="26">
        <v>0.2</v>
      </c>
      <c r="I12" s="27">
        <f>+H12*D23</f>
        <v>2</v>
      </c>
      <c r="J12" s="19"/>
    </row>
    <row r="13" spans="1:10" ht="15.75" x14ac:dyDescent="0.25">
      <c r="A13" s="16"/>
      <c r="B13" s="45" t="s">
        <v>9</v>
      </c>
      <c r="C13" s="46"/>
      <c r="D13" s="24" t="s">
        <v>4</v>
      </c>
      <c r="E13" s="18"/>
      <c r="F13" s="18"/>
      <c r="G13" s="29" t="s">
        <v>33</v>
      </c>
      <c r="H13" s="30">
        <f>+SUM(H7:H12)</f>
        <v>1</v>
      </c>
      <c r="I13" s="31">
        <f>+SUM(I7:I12)</f>
        <v>6.9</v>
      </c>
      <c r="J13" s="19"/>
    </row>
    <row r="14" spans="1:10" ht="15.75" x14ac:dyDescent="0.25">
      <c r="A14" s="16"/>
      <c r="B14" s="41" t="s">
        <v>39</v>
      </c>
      <c r="C14" s="42"/>
      <c r="D14" s="28">
        <f>+IF(B14="Hidrología",10,IF(B14="Recursos Hídricos",10,IF(B14="Hidráulicos",10,IF(B14="Similares",8,IF(B14="Otro",0)))))</f>
        <v>10</v>
      </c>
      <c r="E14" s="18"/>
      <c r="F14" s="18"/>
      <c r="G14" s="18"/>
      <c r="H14" s="18"/>
      <c r="I14" s="18"/>
      <c r="J14" s="19"/>
    </row>
    <row r="15" spans="1:10" ht="15.75" x14ac:dyDescent="0.25">
      <c r="A15" s="16"/>
      <c r="B15" s="18"/>
      <c r="C15" s="18"/>
      <c r="D15" s="18"/>
      <c r="E15" s="18"/>
      <c r="F15" s="18"/>
      <c r="G15" s="32" t="s">
        <v>34</v>
      </c>
      <c r="H15" s="33" t="str">
        <f>+IF(I13&gt;=9,"Aprueba","No Aprueba")</f>
        <v>No Aprueba</v>
      </c>
      <c r="I15" s="18"/>
      <c r="J15" s="19"/>
    </row>
    <row r="16" spans="1:10" ht="15.75" x14ac:dyDescent="0.25">
      <c r="A16" s="16"/>
      <c r="B16" s="39" t="s">
        <v>17</v>
      </c>
      <c r="C16" s="40"/>
      <c r="D16" s="24" t="s">
        <v>4</v>
      </c>
      <c r="E16" s="18"/>
      <c r="F16" s="18"/>
      <c r="G16" s="18"/>
      <c r="H16" s="18"/>
      <c r="I16" s="18"/>
      <c r="J16" s="19"/>
    </row>
    <row r="17" spans="1:10" ht="15.75" x14ac:dyDescent="0.25">
      <c r="A17" s="16"/>
      <c r="B17" s="41" t="s">
        <v>42</v>
      </c>
      <c r="C17" s="42"/>
      <c r="D17" s="28">
        <f>+IF(B17=5,1,IF(B17=6,9.5,IF(B17=7,10,IF(B17="Mayor a 7",10))))</f>
        <v>10</v>
      </c>
      <c r="E17" s="18"/>
      <c r="F17" s="18"/>
      <c r="G17" s="18"/>
      <c r="H17" s="18"/>
      <c r="I17" s="18"/>
      <c r="J17" s="19"/>
    </row>
    <row r="18" spans="1:10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x14ac:dyDescent="0.25">
      <c r="A19" s="16"/>
      <c r="B19" s="39" t="s">
        <v>18</v>
      </c>
      <c r="C19" s="40"/>
      <c r="D19" s="24" t="s">
        <v>4</v>
      </c>
      <c r="E19" s="18"/>
      <c r="F19" s="18"/>
      <c r="G19" s="18"/>
      <c r="H19" s="18"/>
      <c r="I19" s="18"/>
      <c r="J19" s="19"/>
    </row>
    <row r="20" spans="1:10" ht="30" customHeight="1" x14ac:dyDescent="0.25">
      <c r="A20" s="16"/>
      <c r="B20" s="43" t="s">
        <v>43</v>
      </c>
      <c r="C20" s="44"/>
      <c r="D20" s="34">
        <f>+IF(B20="Estudios  y/o diseños de infraestructura de redes Hidro-sanitarias",10,IF(B20="Estudios  y/o diseños de infraestructura de redes",2,IF(B20="Estudios  y/o diseños de infraestructura de redes sanitarias",2,IF(B20="Otra",0))))</f>
        <v>2</v>
      </c>
      <c r="E20" s="18"/>
      <c r="F20" s="18"/>
      <c r="G20" s="18"/>
      <c r="H20" s="18"/>
      <c r="I20" s="18"/>
      <c r="J20" s="19"/>
    </row>
    <row r="21" spans="1:10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x14ac:dyDescent="0.25">
      <c r="A22" s="16"/>
      <c r="B22" s="39" t="s">
        <v>22</v>
      </c>
      <c r="C22" s="40"/>
      <c r="D22" s="24" t="s">
        <v>4</v>
      </c>
      <c r="E22" s="18"/>
      <c r="F22" s="18"/>
      <c r="G22" s="18"/>
      <c r="H22" s="18"/>
      <c r="I22" s="18"/>
      <c r="J22" s="19"/>
    </row>
    <row r="23" spans="1:10" ht="15.75" x14ac:dyDescent="0.25">
      <c r="A23" s="16"/>
      <c r="B23" s="41" t="s">
        <v>46</v>
      </c>
      <c r="C23" s="42"/>
      <c r="D23" s="28">
        <f>+IF(B23=1,0,IF(B23=2,1,IF(B23=3,2,IF(B23=4,10,IF(B23="mayor a 4",10)))))</f>
        <v>10</v>
      </c>
      <c r="E23" s="18"/>
      <c r="F23" s="18"/>
      <c r="G23" s="18"/>
      <c r="H23" s="18"/>
      <c r="I23" s="18"/>
      <c r="J23" s="19"/>
    </row>
    <row r="24" spans="1:10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7"/>
    </row>
  </sheetData>
  <mergeCells count="18">
    <mergeCell ref="B5:D5"/>
    <mergeCell ref="A1:B3"/>
    <mergeCell ref="I1:J1"/>
    <mergeCell ref="I2:J2"/>
    <mergeCell ref="I3:J3"/>
    <mergeCell ref="C1:H3"/>
    <mergeCell ref="B7:C7"/>
    <mergeCell ref="B8:C8"/>
    <mergeCell ref="B10:C10"/>
    <mergeCell ref="B11:C11"/>
    <mergeCell ref="B13:C13"/>
    <mergeCell ref="B22:C22"/>
    <mergeCell ref="B23:C23"/>
    <mergeCell ref="B14:C14"/>
    <mergeCell ref="B16:C16"/>
    <mergeCell ref="B17:C17"/>
    <mergeCell ref="B19:C19"/>
    <mergeCell ref="B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Parámetros!$C$14:$C$17</xm:f>
          </x14:formula1>
          <xm:sqref>B8</xm:sqref>
        </x14:dataValidation>
        <x14:dataValidation type="list" allowBlank="1" showInputMessage="1" showErrorMessage="1">
          <x14:formula1>
            <xm:f>Parámetros!$H$14:$H$18</xm:f>
          </x14:formula1>
          <xm:sqref>B23</xm:sqref>
        </x14:dataValidation>
        <x14:dataValidation type="list" allowBlank="1" showInputMessage="1" showErrorMessage="1">
          <x14:formula1>
            <xm:f>Parámetros!$G$14:$G$17</xm:f>
          </x14:formula1>
          <xm:sqref>B20</xm:sqref>
        </x14:dataValidation>
        <x14:dataValidation type="list" allowBlank="1" showInputMessage="1" showErrorMessage="1">
          <x14:formula1>
            <xm:f>Parámetros!$F$14:$F$17</xm:f>
          </x14:formula1>
          <xm:sqref>B17</xm:sqref>
        </x14:dataValidation>
        <x14:dataValidation type="list" allowBlank="1" showInputMessage="1" showErrorMessage="1">
          <x14:formula1>
            <xm:f>Parámetros!$D$4:$D$5</xm:f>
          </x14:formula1>
          <xm:sqref>B11</xm:sqref>
        </x14:dataValidation>
        <x14:dataValidation type="list" allowBlank="1" showInputMessage="1" showErrorMessage="1">
          <x14:formula1>
            <xm:f>Parámetros!$E$14:$E$18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>
      <selection activeCell="I3" sqref="I3:J3"/>
    </sheetView>
  </sheetViews>
  <sheetFormatPr baseColWidth="10" defaultRowHeight="15" x14ac:dyDescent="0.25"/>
  <cols>
    <col min="1" max="1" width="0.85546875" customWidth="1"/>
    <col min="2" max="2" width="19.85546875" customWidth="1"/>
    <col min="3" max="3" width="28.5703125" customWidth="1"/>
    <col min="4" max="4" width="10.5703125" customWidth="1"/>
    <col min="5" max="6" width="5.28515625" customWidth="1"/>
    <col min="7" max="7" width="31.7109375" customWidth="1"/>
    <col min="8" max="8" width="15.7109375" customWidth="1"/>
    <col min="9" max="9" width="17.5703125" customWidth="1"/>
    <col min="10" max="10" width="9.28515625" customWidth="1"/>
    <col min="11" max="11" width="44.5703125" customWidth="1"/>
  </cols>
  <sheetData>
    <row r="1" spans="1:10" ht="22.5" customHeight="1" thickBot="1" x14ac:dyDescent="0.3">
      <c r="A1" s="48"/>
      <c r="B1" s="49"/>
      <c r="C1" s="56" t="s">
        <v>127</v>
      </c>
      <c r="D1" s="57"/>
      <c r="E1" s="57"/>
      <c r="F1" s="57"/>
      <c r="G1" s="57"/>
      <c r="H1" s="58"/>
      <c r="I1" s="54" t="s">
        <v>128</v>
      </c>
      <c r="J1" s="55"/>
    </row>
    <row r="2" spans="1:10" ht="22.5" customHeight="1" thickBot="1" x14ac:dyDescent="0.3">
      <c r="A2" s="50"/>
      <c r="B2" s="51"/>
      <c r="C2" s="59"/>
      <c r="D2" s="60"/>
      <c r="E2" s="60"/>
      <c r="F2" s="60"/>
      <c r="G2" s="60"/>
      <c r="H2" s="61"/>
      <c r="I2" s="54" t="s">
        <v>129</v>
      </c>
      <c r="J2" s="55"/>
    </row>
    <row r="3" spans="1:10" ht="22.5" customHeight="1" thickBot="1" x14ac:dyDescent="0.3">
      <c r="A3" s="52"/>
      <c r="B3" s="53"/>
      <c r="C3" s="62"/>
      <c r="D3" s="63"/>
      <c r="E3" s="63"/>
      <c r="F3" s="63"/>
      <c r="G3" s="63"/>
      <c r="H3" s="64"/>
      <c r="I3" s="54" t="s">
        <v>130</v>
      </c>
      <c r="J3" s="55"/>
    </row>
    <row r="4" spans="1:10" ht="15.75" x14ac:dyDescent="0.25">
      <c r="A4" s="16"/>
      <c r="B4" s="17"/>
      <c r="C4" s="17"/>
      <c r="D4" s="18"/>
      <c r="E4" s="18"/>
      <c r="F4" s="18"/>
      <c r="G4" s="18"/>
      <c r="H4" s="18"/>
      <c r="I4" s="18"/>
      <c r="J4" s="19"/>
    </row>
    <row r="5" spans="1:10" ht="15.75" x14ac:dyDescent="0.25">
      <c r="A5" s="16"/>
      <c r="B5" s="47" t="s">
        <v>49</v>
      </c>
      <c r="C5" s="47"/>
      <c r="D5" s="47"/>
      <c r="E5" s="18"/>
      <c r="F5" s="18"/>
      <c r="G5" s="18"/>
      <c r="H5" s="20"/>
      <c r="I5" s="18"/>
      <c r="J5" s="19"/>
    </row>
    <row r="6" spans="1:10" ht="15.75" x14ac:dyDescent="0.25">
      <c r="A6" s="16"/>
      <c r="B6" s="18"/>
      <c r="C6" s="18"/>
      <c r="D6" s="18"/>
      <c r="E6" s="18"/>
      <c r="F6" s="18"/>
      <c r="G6" s="21" t="s">
        <v>32</v>
      </c>
      <c r="H6" s="22" t="s">
        <v>28</v>
      </c>
      <c r="I6" s="23" t="s">
        <v>31</v>
      </c>
      <c r="J6" s="19"/>
    </row>
    <row r="7" spans="1:10" ht="15.75" x14ac:dyDescent="0.25">
      <c r="A7" s="16"/>
      <c r="B7" s="45" t="s">
        <v>1</v>
      </c>
      <c r="C7" s="46"/>
      <c r="D7" s="24" t="s">
        <v>4</v>
      </c>
      <c r="E7" s="18"/>
      <c r="F7" s="18"/>
      <c r="G7" s="25" t="s">
        <v>1</v>
      </c>
      <c r="H7" s="26">
        <v>0.15</v>
      </c>
      <c r="I7" s="27">
        <f>+H7*D8</f>
        <v>0</v>
      </c>
      <c r="J7" s="19"/>
    </row>
    <row r="8" spans="1:10" ht="15.75" x14ac:dyDescent="0.25">
      <c r="A8" s="16"/>
      <c r="B8" s="41" t="s">
        <v>5</v>
      </c>
      <c r="C8" s="42"/>
      <c r="D8" s="28">
        <f>+IF(B8="Ingeniero Civil",10,IF(B8="Ingeniero Sanitario",10,IF(B8="Similar",8,IF(B8="Otro",0))))</f>
        <v>0</v>
      </c>
      <c r="E8" s="18"/>
      <c r="F8" s="18"/>
      <c r="G8" s="25" t="s">
        <v>6</v>
      </c>
      <c r="H8" s="26">
        <v>0.1</v>
      </c>
      <c r="I8" s="27">
        <f>+H8*D11</f>
        <v>1</v>
      </c>
      <c r="J8" s="19"/>
    </row>
    <row r="9" spans="1:10" ht="15.75" x14ac:dyDescent="0.25">
      <c r="A9" s="16"/>
      <c r="B9" s="18"/>
      <c r="C9" s="18"/>
      <c r="D9" s="18"/>
      <c r="E9" s="18"/>
      <c r="F9" s="18"/>
      <c r="G9" s="25" t="s">
        <v>9</v>
      </c>
      <c r="H9" s="26">
        <v>0.2</v>
      </c>
      <c r="I9" s="27">
        <f>+H9*D14</f>
        <v>2</v>
      </c>
      <c r="J9" s="19"/>
    </row>
    <row r="10" spans="1:10" ht="15.75" x14ac:dyDescent="0.25">
      <c r="A10" s="16"/>
      <c r="B10" s="45" t="s">
        <v>6</v>
      </c>
      <c r="C10" s="46"/>
      <c r="D10" s="24" t="s">
        <v>4</v>
      </c>
      <c r="E10" s="18"/>
      <c r="F10" s="18"/>
      <c r="G10" s="25" t="s">
        <v>17</v>
      </c>
      <c r="H10" s="26">
        <v>0.15</v>
      </c>
      <c r="I10" s="27">
        <f>+H10*D17</f>
        <v>1.5</v>
      </c>
      <c r="J10" s="19"/>
    </row>
    <row r="11" spans="1:10" ht="15.75" x14ac:dyDescent="0.25">
      <c r="A11" s="16"/>
      <c r="B11" s="41" t="s">
        <v>7</v>
      </c>
      <c r="C11" s="42"/>
      <c r="D11" s="28">
        <f>+IF(B11="Si",10,IF(B11="No",0))</f>
        <v>10</v>
      </c>
      <c r="E11" s="18"/>
      <c r="F11" s="18"/>
      <c r="G11" s="25" t="s">
        <v>18</v>
      </c>
      <c r="H11" s="26">
        <v>0.2</v>
      </c>
      <c r="I11" s="27">
        <f>+H11*D20</f>
        <v>2</v>
      </c>
      <c r="J11" s="19"/>
    </row>
    <row r="12" spans="1:10" ht="15.75" x14ac:dyDescent="0.25">
      <c r="A12" s="16"/>
      <c r="B12" s="18"/>
      <c r="C12" s="18"/>
      <c r="D12" s="18"/>
      <c r="E12" s="18"/>
      <c r="F12" s="18"/>
      <c r="G12" s="25" t="s">
        <v>22</v>
      </c>
      <c r="H12" s="26">
        <v>0.2</v>
      </c>
      <c r="I12" s="27">
        <f>+H12*D23</f>
        <v>2</v>
      </c>
      <c r="J12" s="19"/>
    </row>
    <row r="13" spans="1:10" ht="15.75" x14ac:dyDescent="0.25">
      <c r="A13" s="16"/>
      <c r="B13" s="45" t="s">
        <v>9</v>
      </c>
      <c r="C13" s="46"/>
      <c r="D13" s="24" t="s">
        <v>4</v>
      </c>
      <c r="E13" s="18"/>
      <c r="F13" s="18"/>
      <c r="G13" s="29" t="s">
        <v>33</v>
      </c>
      <c r="H13" s="30">
        <f>+SUM(H7:H12)</f>
        <v>1</v>
      </c>
      <c r="I13" s="31">
        <f>+SUM(I7:I12)</f>
        <v>8.5</v>
      </c>
      <c r="J13" s="19"/>
    </row>
    <row r="14" spans="1:10" ht="15.75" x14ac:dyDescent="0.25">
      <c r="A14" s="16"/>
      <c r="B14" s="41" t="s">
        <v>51</v>
      </c>
      <c r="C14" s="42"/>
      <c r="D14" s="28">
        <f>+IF(B14="Ingeniero Sanitario",10,IF(B14="Saneamiento Ambiental",10,IF(B14="Similar",8,IF(B14="Otro",0))))</f>
        <v>10</v>
      </c>
      <c r="E14" s="18"/>
      <c r="F14" s="18"/>
      <c r="G14" s="18"/>
      <c r="H14" s="18"/>
      <c r="I14" s="18"/>
      <c r="J14" s="19"/>
    </row>
    <row r="15" spans="1:10" ht="15.75" x14ac:dyDescent="0.25">
      <c r="A15" s="16"/>
      <c r="B15" s="18"/>
      <c r="C15" s="18"/>
      <c r="D15" s="18"/>
      <c r="E15" s="18"/>
      <c r="F15" s="18"/>
      <c r="G15" s="32" t="s">
        <v>34</v>
      </c>
      <c r="H15" s="33" t="str">
        <f>+IF(I13&gt;=9,"Aprueba","No Aprueba")</f>
        <v>No Aprueba</v>
      </c>
      <c r="I15" s="18"/>
      <c r="J15" s="19"/>
    </row>
    <row r="16" spans="1:10" ht="15.75" x14ac:dyDescent="0.25">
      <c r="A16" s="16"/>
      <c r="B16" s="39" t="s">
        <v>17</v>
      </c>
      <c r="C16" s="40"/>
      <c r="D16" s="24" t="s">
        <v>4</v>
      </c>
      <c r="E16" s="18"/>
      <c r="F16" s="18"/>
      <c r="G16" s="18"/>
      <c r="H16" s="18"/>
      <c r="I16" s="18"/>
      <c r="J16" s="19"/>
    </row>
    <row r="17" spans="1:10" ht="15.75" x14ac:dyDescent="0.25">
      <c r="A17" s="16"/>
      <c r="B17" s="41" t="s">
        <v>42</v>
      </c>
      <c r="C17" s="42"/>
      <c r="D17" s="28">
        <f>+IF(B17=5,1,IF(B17=6,9.5,IF(B17=7,10,IF(B17="Mayor a 7",10))))</f>
        <v>10</v>
      </c>
      <c r="E17" s="18"/>
      <c r="F17" s="18"/>
      <c r="G17" s="18"/>
      <c r="H17" s="18"/>
      <c r="I17" s="18"/>
      <c r="J17" s="19"/>
    </row>
    <row r="18" spans="1:10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x14ac:dyDescent="0.25">
      <c r="A19" s="16"/>
      <c r="B19" s="39" t="s">
        <v>18</v>
      </c>
      <c r="C19" s="40"/>
      <c r="D19" s="24" t="s">
        <v>4</v>
      </c>
      <c r="E19" s="18"/>
      <c r="F19" s="18"/>
      <c r="G19" s="18"/>
      <c r="H19" s="18"/>
      <c r="I19" s="18"/>
      <c r="J19" s="19"/>
    </row>
    <row r="20" spans="1:10" ht="30" customHeight="1" x14ac:dyDescent="0.25">
      <c r="A20" s="16"/>
      <c r="B20" s="43" t="s">
        <v>19</v>
      </c>
      <c r="C20" s="44"/>
      <c r="D20" s="34">
        <f>+IF(B20="Estudios y diseños de sistemas de acueducto y alcantarillado",3,IF(B20="Estudios y diseños de plantas de tratamiento de agua potable, plantas de tratamiento de agua residual",5,IF(B20="Estudios y diseños de piscinas y/o  sistemas hidráulicos por bombeo",4,IF(B20="Todas las anteriores",10,IF(B20="Dos de las anterioes",4.5)))))</f>
        <v>10</v>
      </c>
      <c r="E20" s="18"/>
      <c r="F20" s="18"/>
      <c r="G20" s="18"/>
      <c r="H20" s="18"/>
      <c r="I20" s="18"/>
      <c r="J20" s="19"/>
    </row>
    <row r="21" spans="1:10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x14ac:dyDescent="0.25">
      <c r="A22" s="16"/>
      <c r="B22" s="39" t="s">
        <v>22</v>
      </c>
      <c r="C22" s="40"/>
      <c r="D22" s="24" t="s">
        <v>4</v>
      </c>
      <c r="E22" s="18"/>
      <c r="F22" s="18"/>
      <c r="G22" s="18"/>
      <c r="H22" s="18"/>
      <c r="I22" s="18"/>
      <c r="J22" s="19"/>
    </row>
    <row r="23" spans="1:10" ht="15.75" x14ac:dyDescent="0.25">
      <c r="A23" s="16"/>
      <c r="B23" s="41">
        <v>4</v>
      </c>
      <c r="C23" s="42"/>
      <c r="D23" s="28">
        <f>+IF(B23=1,0,IF(B23=2,1,IF(B23=3,2,IF(B23=4,10,IF(B23="mayor a 4",10)))))</f>
        <v>10</v>
      </c>
      <c r="E23" s="18"/>
      <c r="F23" s="18"/>
      <c r="G23" s="18"/>
      <c r="H23" s="18"/>
      <c r="I23" s="18"/>
      <c r="J23" s="19"/>
    </row>
    <row r="24" spans="1:10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5.75" x14ac:dyDescent="0.25">
      <c r="A27" s="18"/>
      <c r="B27" s="38"/>
      <c r="C27" s="38"/>
      <c r="D27" s="38"/>
      <c r="E27" s="38"/>
      <c r="F27" s="38"/>
      <c r="G27" s="38"/>
      <c r="H27" s="38"/>
      <c r="I27" s="38"/>
      <c r="J27" s="38"/>
    </row>
  </sheetData>
  <mergeCells count="18">
    <mergeCell ref="B5:D5"/>
    <mergeCell ref="A1:B3"/>
    <mergeCell ref="I1:J1"/>
    <mergeCell ref="I2:J2"/>
    <mergeCell ref="I3:J3"/>
    <mergeCell ref="C1:H3"/>
    <mergeCell ref="B7:C7"/>
    <mergeCell ref="B8:C8"/>
    <mergeCell ref="B10:C10"/>
    <mergeCell ref="B11:C11"/>
    <mergeCell ref="B13:C13"/>
    <mergeCell ref="B22:C22"/>
    <mergeCell ref="B23:C23"/>
    <mergeCell ref="B14:C14"/>
    <mergeCell ref="B16:C16"/>
    <mergeCell ref="B17:C17"/>
    <mergeCell ref="B19:C19"/>
    <mergeCell ref="B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Parámetros!$E$21:$E$24</xm:f>
          </x14:formula1>
          <xm:sqref>B14</xm:sqref>
        </x14:dataValidation>
        <x14:dataValidation type="list" allowBlank="1" showInputMessage="1" showErrorMessage="1">
          <x14:formula1>
            <xm:f>Parámetros!$D$4:$D$5</xm:f>
          </x14:formula1>
          <xm:sqref>B11</xm:sqref>
        </x14:dataValidation>
        <x14:dataValidation type="list" allowBlank="1" showInputMessage="1" showErrorMessage="1">
          <x14:formula1>
            <xm:f>Parámetros!$F$21:$F$24</xm:f>
          </x14:formula1>
          <xm:sqref>B17</xm:sqref>
        </x14:dataValidation>
        <x14:dataValidation type="list" allowBlank="1" showInputMessage="1" showErrorMessage="1">
          <x14:formula1>
            <xm:f>Parámetros!$G$21:$G$25</xm:f>
          </x14:formula1>
          <xm:sqref>B20</xm:sqref>
        </x14:dataValidation>
        <x14:dataValidation type="list" allowBlank="1" showInputMessage="1" showErrorMessage="1">
          <x14:formula1>
            <xm:f>Parámetros!$H$21:$H$25</xm:f>
          </x14:formula1>
          <xm:sqref>B23</xm:sqref>
        </x14:dataValidation>
        <x14:dataValidation type="list" allowBlank="1" showInputMessage="1" showErrorMessage="1">
          <x14:formula1>
            <xm:f>Parámetros!$C$21:$C$24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>
      <selection activeCell="I3" sqref="I3:J3"/>
    </sheetView>
  </sheetViews>
  <sheetFormatPr baseColWidth="10" defaultRowHeight="15" x14ac:dyDescent="0.25"/>
  <cols>
    <col min="1" max="1" width="0.85546875" customWidth="1"/>
    <col min="2" max="2" width="29.28515625" customWidth="1"/>
    <col min="3" max="3" width="12" customWidth="1"/>
    <col min="4" max="4" width="10.42578125" customWidth="1"/>
    <col min="5" max="6" width="5.42578125" customWidth="1"/>
    <col min="7" max="7" width="31.7109375" customWidth="1"/>
    <col min="8" max="8" width="15.7109375" customWidth="1"/>
    <col min="9" max="9" width="17.5703125" customWidth="1"/>
    <col min="11" max="11" width="44.5703125" customWidth="1"/>
  </cols>
  <sheetData>
    <row r="1" spans="1:10" ht="22.5" customHeight="1" thickBot="1" x14ac:dyDescent="0.3">
      <c r="A1" s="48"/>
      <c r="B1" s="49"/>
      <c r="C1" s="56" t="s">
        <v>127</v>
      </c>
      <c r="D1" s="57"/>
      <c r="E1" s="57"/>
      <c r="F1" s="57"/>
      <c r="G1" s="57"/>
      <c r="H1" s="58"/>
      <c r="I1" s="54" t="s">
        <v>128</v>
      </c>
      <c r="J1" s="55"/>
    </row>
    <row r="2" spans="1:10" ht="22.5" customHeight="1" thickBot="1" x14ac:dyDescent="0.3">
      <c r="A2" s="50"/>
      <c r="B2" s="51"/>
      <c r="C2" s="59"/>
      <c r="D2" s="60"/>
      <c r="E2" s="60"/>
      <c r="F2" s="60"/>
      <c r="G2" s="60"/>
      <c r="H2" s="61"/>
      <c r="I2" s="54" t="s">
        <v>129</v>
      </c>
      <c r="J2" s="55"/>
    </row>
    <row r="3" spans="1:10" ht="22.5" customHeight="1" thickBot="1" x14ac:dyDescent="0.3">
      <c r="A3" s="52"/>
      <c r="B3" s="53"/>
      <c r="C3" s="62"/>
      <c r="D3" s="63"/>
      <c r="E3" s="63"/>
      <c r="F3" s="63"/>
      <c r="G3" s="63"/>
      <c r="H3" s="64"/>
      <c r="I3" s="54" t="s">
        <v>130</v>
      </c>
      <c r="J3" s="55"/>
    </row>
    <row r="4" spans="1:10" ht="15.75" x14ac:dyDescent="0.25">
      <c r="A4" s="16"/>
      <c r="B4" s="17"/>
      <c r="C4" s="17"/>
      <c r="D4" s="18"/>
      <c r="E4" s="18"/>
      <c r="F4" s="18"/>
      <c r="G4" s="18"/>
      <c r="H4" s="18"/>
      <c r="I4" s="18"/>
      <c r="J4" s="19"/>
    </row>
    <row r="5" spans="1:10" ht="15.75" x14ac:dyDescent="0.25">
      <c r="A5" s="16"/>
      <c r="B5" s="47" t="s">
        <v>56</v>
      </c>
      <c r="C5" s="47"/>
      <c r="D5" s="47"/>
      <c r="E5" s="18"/>
      <c r="F5" s="18"/>
      <c r="G5" s="18"/>
      <c r="H5" s="20"/>
      <c r="I5" s="18"/>
      <c r="J5" s="19"/>
    </row>
    <row r="6" spans="1:10" ht="15.75" x14ac:dyDescent="0.25">
      <c r="A6" s="16"/>
      <c r="B6" s="18"/>
      <c r="C6" s="18"/>
      <c r="D6" s="18"/>
      <c r="E6" s="18"/>
      <c r="F6" s="18"/>
      <c r="G6" s="21" t="s">
        <v>32</v>
      </c>
      <c r="H6" s="22" t="s">
        <v>28</v>
      </c>
      <c r="I6" s="23" t="s">
        <v>31</v>
      </c>
      <c r="J6" s="19"/>
    </row>
    <row r="7" spans="1:10" ht="15.75" x14ac:dyDescent="0.25">
      <c r="A7" s="16"/>
      <c r="B7" s="45" t="s">
        <v>1</v>
      </c>
      <c r="C7" s="46"/>
      <c r="D7" s="24" t="s">
        <v>4</v>
      </c>
      <c r="E7" s="18"/>
      <c r="F7" s="18"/>
      <c r="G7" s="25" t="s">
        <v>1</v>
      </c>
      <c r="H7" s="26">
        <v>0.15</v>
      </c>
      <c r="I7" s="27">
        <f>+H7*D8</f>
        <v>1.5</v>
      </c>
      <c r="J7" s="19"/>
    </row>
    <row r="8" spans="1:10" ht="15.75" x14ac:dyDescent="0.25">
      <c r="A8" s="16"/>
      <c r="B8" s="41" t="s">
        <v>36</v>
      </c>
      <c r="C8" s="42"/>
      <c r="D8" s="28">
        <f>+IF(B8="Ingeniero Civil",10,IF(B8="Ingeniero Hidraulico",10,IF(B8="Ingeniero Sanitario",10,IF(B8="Ingeniero Ambiental",10,IF(B8="Similar",8,IF(B8="Otro",0))))))</f>
        <v>10</v>
      </c>
      <c r="E8" s="18"/>
      <c r="F8" s="18"/>
      <c r="G8" s="25" t="s">
        <v>6</v>
      </c>
      <c r="H8" s="26">
        <v>0.1</v>
      </c>
      <c r="I8" s="27">
        <f>+H8*D11</f>
        <v>1</v>
      </c>
      <c r="J8" s="19"/>
    </row>
    <row r="9" spans="1:10" ht="15.75" x14ac:dyDescent="0.25">
      <c r="A9" s="16"/>
      <c r="B9" s="18"/>
      <c r="C9" s="18"/>
      <c r="D9" s="18"/>
      <c r="E9" s="18"/>
      <c r="F9" s="18"/>
      <c r="G9" s="25" t="s">
        <v>9</v>
      </c>
      <c r="H9" s="26">
        <v>0.2</v>
      </c>
      <c r="I9" s="27">
        <f>+H9*D14</f>
        <v>1.6</v>
      </c>
      <c r="J9" s="19"/>
    </row>
    <row r="10" spans="1:10" ht="15.75" x14ac:dyDescent="0.25">
      <c r="A10" s="16"/>
      <c r="B10" s="45" t="s">
        <v>6</v>
      </c>
      <c r="C10" s="46"/>
      <c r="D10" s="24" t="s">
        <v>4</v>
      </c>
      <c r="E10" s="18"/>
      <c r="F10" s="18"/>
      <c r="G10" s="25" t="s">
        <v>17</v>
      </c>
      <c r="H10" s="26">
        <v>0.15</v>
      </c>
      <c r="I10" s="27">
        <f>+H10*D17</f>
        <v>1.5</v>
      </c>
      <c r="J10" s="19"/>
    </row>
    <row r="11" spans="1:10" ht="15.75" x14ac:dyDescent="0.25">
      <c r="A11" s="16"/>
      <c r="B11" s="41" t="s">
        <v>7</v>
      </c>
      <c r="C11" s="42"/>
      <c r="D11" s="28">
        <f>+IF(B11="Si",10,IF(B11="No",0))</f>
        <v>10</v>
      </c>
      <c r="E11" s="18"/>
      <c r="F11" s="18"/>
      <c r="G11" s="25" t="s">
        <v>18</v>
      </c>
      <c r="H11" s="26">
        <v>0.2</v>
      </c>
      <c r="I11" s="27">
        <f>+H11*D20</f>
        <v>0.9</v>
      </c>
      <c r="J11" s="19"/>
    </row>
    <row r="12" spans="1:10" ht="15.75" x14ac:dyDescent="0.25">
      <c r="A12" s="16"/>
      <c r="B12" s="18"/>
      <c r="C12" s="18"/>
      <c r="D12" s="18"/>
      <c r="E12" s="18"/>
      <c r="F12" s="18"/>
      <c r="G12" s="25" t="s">
        <v>22</v>
      </c>
      <c r="H12" s="26">
        <v>0.2</v>
      </c>
      <c r="I12" s="27">
        <f>+H12*D23</f>
        <v>2</v>
      </c>
      <c r="J12" s="19"/>
    </row>
    <row r="13" spans="1:10" ht="15.75" x14ac:dyDescent="0.25">
      <c r="A13" s="16"/>
      <c r="B13" s="45" t="s">
        <v>9</v>
      </c>
      <c r="C13" s="46"/>
      <c r="D13" s="24" t="s">
        <v>4</v>
      </c>
      <c r="E13" s="18"/>
      <c r="F13" s="18"/>
      <c r="G13" s="29" t="s">
        <v>33</v>
      </c>
      <c r="H13" s="30">
        <f>+SUM(H7:H12)</f>
        <v>1</v>
      </c>
      <c r="I13" s="31">
        <f>+SUM(I7:I12)</f>
        <v>8.5</v>
      </c>
      <c r="J13" s="19"/>
    </row>
    <row r="14" spans="1:10" ht="15.75" x14ac:dyDescent="0.25">
      <c r="A14" s="16"/>
      <c r="B14" s="41" t="s">
        <v>50</v>
      </c>
      <c r="C14" s="42"/>
      <c r="D14" s="28">
        <f>+IF(B14="Hidraulica",10,IF(B14="Recursos Hidricos",10,IF(B14="Gerencia de Proyectos",8,IF(B14="Similar",8,IF(B14="Otro",0)))))</f>
        <v>8</v>
      </c>
      <c r="E14" s="18"/>
      <c r="F14" s="18"/>
      <c r="G14" s="18"/>
      <c r="H14" s="18"/>
      <c r="I14" s="18"/>
      <c r="J14" s="19"/>
    </row>
    <row r="15" spans="1:10" ht="15.75" x14ac:dyDescent="0.25">
      <c r="A15" s="16"/>
      <c r="B15" s="18"/>
      <c r="C15" s="18"/>
      <c r="D15" s="18"/>
      <c r="E15" s="18"/>
      <c r="F15" s="18"/>
      <c r="G15" s="32" t="s">
        <v>34</v>
      </c>
      <c r="H15" s="33" t="str">
        <f>+IF(I13&gt;=9,"Aprueba","No Aprueba")</f>
        <v>No Aprueba</v>
      </c>
      <c r="I15" s="18"/>
      <c r="J15" s="19"/>
    </row>
    <row r="16" spans="1:10" ht="15.75" x14ac:dyDescent="0.25">
      <c r="A16" s="16"/>
      <c r="B16" s="39" t="s">
        <v>17</v>
      </c>
      <c r="C16" s="40"/>
      <c r="D16" s="24" t="s">
        <v>4</v>
      </c>
      <c r="E16" s="18"/>
      <c r="F16" s="18"/>
      <c r="G16" s="18"/>
      <c r="H16" s="18"/>
      <c r="I16" s="18"/>
      <c r="J16" s="19"/>
    </row>
    <row r="17" spans="1:10" ht="15.75" x14ac:dyDescent="0.25">
      <c r="A17" s="16"/>
      <c r="B17" s="41">
        <v>7</v>
      </c>
      <c r="C17" s="42"/>
      <c r="D17" s="28">
        <f>+IF(B17=5,1,IF(B17=6,9.5,IF(B17=7,10,IF(B17="Mayor a 7",10))))</f>
        <v>10</v>
      </c>
      <c r="E17" s="18"/>
      <c r="F17" s="18"/>
      <c r="G17" s="18"/>
      <c r="H17" s="18"/>
      <c r="I17" s="18"/>
      <c r="J17" s="19"/>
    </row>
    <row r="18" spans="1:10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x14ac:dyDescent="0.25">
      <c r="A19" s="16"/>
      <c r="B19" s="39" t="s">
        <v>18</v>
      </c>
      <c r="C19" s="40"/>
      <c r="D19" s="24" t="s">
        <v>4</v>
      </c>
      <c r="E19" s="18"/>
      <c r="F19" s="18"/>
      <c r="G19" s="18"/>
      <c r="H19" s="18"/>
      <c r="I19" s="18"/>
      <c r="J19" s="19"/>
    </row>
    <row r="20" spans="1:10" ht="15.75" x14ac:dyDescent="0.25">
      <c r="A20" s="16"/>
      <c r="B20" s="43" t="s">
        <v>55</v>
      </c>
      <c r="C20" s="44"/>
      <c r="D20" s="34">
        <f>+IF(B20="Estudios y /o diseños de infraestructura de sistemas de acueducto y/o alcantarillado",3,IF(B20="Estudios y /o diseños de que incluyan planta de tratamiento de aguas residuales",5,IF(B20="Estudios y /o diseños de planta de tratamiento de agua potable, sistema por bombeo y rehabilitacion de redes de sistemas de acueducto y alcantarillado. ",4,IF(B20="Todas las anteriores",10,IF(B20="Dos de las anterioes",4.5)))))</f>
        <v>4.5</v>
      </c>
      <c r="E20" s="18"/>
      <c r="F20" s="18"/>
      <c r="G20" s="18"/>
      <c r="H20" s="18"/>
      <c r="I20" s="18"/>
      <c r="J20" s="19"/>
    </row>
    <row r="21" spans="1:10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x14ac:dyDescent="0.25">
      <c r="A22" s="16"/>
      <c r="B22" s="39" t="s">
        <v>22</v>
      </c>
      <c r="C22" s="40"/>
      <c r="D22" s="24" t="s">
        <v>4</v>
      </c>
      <c r="E22" s="18"/>
      <c r="F22" s="18"/>
      <c r="G22" s="18"/>
      <c r="H22" s="18"/>
      <c r="I22" s="18"/>
      <c r="J22" s="19"/>
    </row>
    <row r="23" spans="1:10" ht="15.75" x14ac:dyDescent="0.25">
      <c r="A23" s="16"/>
      <c r="B23" s="41">
        <v>4</v>
      </c>
      <c r="C23" s="42"/>
      <c r="D23" s="28">
        <f>+IF(B23=1,0,IF(B23=2,1,IF(B23=3,2,IF(B23=4,10,IF(B23="mayor a 4",10)))))</f>
        <v>10</v>
      </c>
      <c r="E23" s="18"/>
      <c r="F23" s="18"/>
      <c r="G23" s="18"/>
      <c r="H23" s="18"/>
      <c r="I23" s="18"/>
      <c r="J23" s="19"/>
    </row>
    <row r="24" spans="1:10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</sheetData>
  <mergeCells count="18">
    <mergeCell ref="B5:D5"/>
    <mergeCell ref="A1:B3"/>
    <mergeCell ref="I1:J1"/>
    <mergeCell ref="I2:J2"/>
    <mergeCell ref="I3:J3"/>
    <mergeCell ref="C1:H3"/>
    <mergeCell ref="B7:C7"/>
    <mergeCell ref="B8:C8"/>
    <mergeCell ref="B10:C10"/>
    <mergeCell ref="B11:C11"/>
    <mergeCell ref="B13:C13"/>
    <mergeCell ref="B22:C22"/>
    <mergeCell ref="B23:C23"/>
    <mergeCell ref="B14:C14"/>
    <mergeCell ref="B16:C16"/>
    <mergeCell ref="B17:C17"/>
    <mergeCell ref="B19:C19"/>
    <mergeCell ref="B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Parámetros!$C$29:$C$34</xm:f>
          </x14:formula1>
          <xm:sqref>B8</xm:sqref>
        </x14:dataValidation>
        <x14:dataValidation type="list" allowBlank="1" showInputMessage="1" showErrorMessage="1">
          <x14:formula1>
            <xm:f>Parámetros!$H$29:$H$33</xm:f>
          </x14:formula1>
          <xm:sqref>B23</xm:sqref>
        </x14:dataValidation>
        <x14:dataValidation type="list" allowBlank="1" showInputMessage="1" showErrorMessage="1">
          <x14:formula1>
            <xm:f>Parámetros!$G$29:$G$33</xm:f>
          </x14:formula1>
          <xm:sqref>B20</xm:sqref>
        </x14:dataValidation>
        <x14:dataValidation type="list" allowBlank="1" showInputMessage="1" showErrorMessage="1">
          <x14:formula1>
            <xm:f>Parámetros!$F$29:$F$32</xm:f>
          </x14:formula1>
          <xm:sqref>B17</xm:sqref>
        </x14:dataValidation>
        <x14:dataValidation type="list" allowBlank="1" showInputMessage="1" showErrorMessage="1">
          <x14:formula1>
            <xm:f>Parámetros!$D$4:$D$5</xm:f>
          </x14:formula1>
          <xm:sqref>B11</xm:sqref>
        </x14:dataValidation>
        <x14:dataValidation type="list" allowBlank="1" showInputMessage="1" showErrorMessage="1">
          <x14:formula1>
            <xm:f>Parámetros!$E$29:$E$33</xm:f>
          </x14:formula1>
          <xm:sqref>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>
      <selection activeCell="G10" sqref="G10"/>
    </sheetView>
  </sheetViews>
  <sheetFormatPr baseColWidth="10" defaultRowHeight="15" x14ac:dyDescent="0.25"/>
  <cols>
    <col min="1" max="1" width="0.85546875" customWidth="1"/>
    <col min="2" max="2" width="28.42578125" customWidth="1"/>
    <col min="3" max="3" width="15.140625" customWidth="1"/>
    <col min="4" max="4" width="10.85546875" customWidth="1"/>
    <col min="5" max="6" width="6.140625" customWidth="1"/>
    <col min="7" max="7" width="32" customWidth="1"/>
    <col min="8" max="8" width="15.7109375" customWidth="1"/>
    <col min="9" max="9" width="17.5703125" customWidth="1"/>
    <col min="11" max="11" width="44.5703125" customWidth="1"/>
  </cols>
  <sheetData>
    <row r="1" spans="1:10" ht="22.5" customHeight="1" thickBot="1" x14ac:dyDescent="0.3">
      <c r="A1" s="48"/>
      <c r="B1" s="49"/>
      <c r="C1" s="56" t="s">
        <v>127</v>
      </c>
      <c r="D1" s="57"/>
      <c r="E1" s="57"/>
      <c r="F1" s="57"/>
      <c r="G1" s="57"/>
      <c r="H1" s="58"/>
      <c r="I1" s="54" t="s">
        <v>128</v>
      </c>
      <c r="J1" s="55"/>
    </row>
    <row r="2" spans="1:10" ht="22.5" customHeight="1" thickBot="1" x14ac:dyDescent="0.3">
      <c r="A2" s="50"/>
      <c r="B2" s="51"/>
      <c r="C2" s="59"/>
      <c r="D2" s="60"/>
      <c r="E2" s="60"/>
      <c r="F2" s="60"/>
      <c r="G2" s="60"/>
      <c r="H2" s="61"/>
      <c r="I2" s="54" t="s">
        <v>129</v>
      </c>
      <c r="J2" s="55"/>
    </row>
    <row r="3" spans="1:10" ht="22.5" customHeight="1" thickBot="1" x14ac:dyDescent="0.3">
      <c r="A3" s="52"/>
      <c r="B3" s="53"/>
      <c r="C3" s="62"/>
      <c r="D3" s="63"/>
      <c r="E3" s="63"/>
      <c r="F3" s="63"/>
      <c r="G3" s="63"/>
      <c r="H3" s="64"/>
      <c r="I3" s="54" t="s">
        <v>130</v>
      </c>
      <c r="J3" s="55"/>
    </row>
    <row r="4" spans="1:10" ht="15.75" x14ac:dyDescent="0.25">
      <c r="A4" s="16"/>
      <c r="B4" s="17"/>
      <c r="C4" s="17"/>
      <c r="D4" s="18"/>
      <c r="E4" s="18"/>
      <c r="F4" s="18"/>
      <c r="G4" s="18"/>
      <c r="H4" s="18"/>
      <c r="I4" s="18"/>
      <c r="J4" s="19"/>
    </row>
    <row r="5" spans="1:10" ht="15.75" x14ac:dyDescent="0.25">
      <c r="A5" s="16"/>
      <c r="B5" s="47" t="s">
        <v>84</v>
      </c>
      <c r="C5" s="47"/>
      <c r="D5" s="47"/>
      <c r="E5" s="18"/>
      <c r="F5" s="18"/>
      <c r="G5" s="18"/>
      <c r="H5" s="20"/>
      <c r="I5" s="18"/>
      <c r="J5" s="19"/>
    </row>
    <row r="6" spans="1:10" ht="15.75" x14ac:dyDescent="0.25">
      <c r="A6" s="16"/>
      <c r="B6" s="18"/>
      <c r="C6" s="18"/>
      <c r="D6" s="18"/>
      <c r="E6" s="18"/>
      <c r="F6" s="18"/>
      <c r="G6" s="21" t="s">
        <v>32</v>
      </c>
      <c r="H6" s="22" t="s">
        <v>28</v>
      </c>
      <c r="I6" s="23" t="s">
        <v>31</v>
      </c>
      <c r="J6" s="19"/>
    </row>
    <row r="7" spans="1:10" ht="15.75" x14ac:dyDescent="0.25">
      <c r="A7" s="16"/>
      <c r="B7" s="45" t="s">
        <v>1</v>
      </c>
      <c r="C7" s="46"/>
      <c r="D7" s="24" t="s">
        <v>4</v>
      </c>
      <c r="E7" s="18"/>
      <c r="F7" s="18"/>
      <c r="G7" s="25" t="s">
        <v>1</v>
      </c>
      <c r="H7" s="26">
        <v>0.15</v>
      </c>
      <c r="I7" s="27">
        <f>+H7*D8</f>
        <v>1.5</v>
      </c>
      <c r="J7" s="19"/>
    </row>
    <row r="8" spans="1:10" ht="15.75" x14ac:dyDescent="0.25">
      <c r="A8" s="16"/>
      <c r="B8" s="41" t="s">
        <v>80</v>
      </c>
      <c r="C8" s="42"/>
      <c r="D8" s="28">
        <f>+IF(B8="Ingeniero Civil",10,IF(B8="Ingeniero Geotecnista",10,IF(B8="Ingenieros de Minas",10,IF(B8="Ingenieros de Suelos",10,IF(B8="Ingeniero Sísmico",10,IF(B8="Similar",8,IF(B8="Otro",0)))))))</f>
        <v>10</v>
      </c>
      <c r="E8" s="18"/>
      <c r="F8" s="18"/>
      <c r="G8" s="25" t="s">
        <v>6</v>
      </c>
      <c r="H8" s="26">
        <v>0.1</v>
      </c>
      <c r="I8" s="27">
        <f>+H8*D11</f>
        <v>1</v>
      </c>
      <c r="J8" s="19"/>
    </row>
    <row r="9" spans="1:10" ht="15.75" x14ac:dyDescent="0.25">
      <c r="A9" s="16"/>
      <c r="B9" s="18"/>
      <c r="C9" s="18"/>
      <c r="D9" s="18"/>
      <c r="E9" s="18"/>
      <c r="F9" s="18"/>
      <c r="G9" s="25" t="s">
        <v>9</v>
      </c>
      <c r="H9" s="26">
        <v>0.2</v>
      </c>
      <c r="I9" s="27">
        <f>+H9*D14</f>
        <v>0</v>
      </c>
      <c r="J9" s="19"/>
    </row>
    <row r="10" spans="1:10" ht="15.75" x14ac:dyDescent="0.25">
      <c r="A10" s="16"/>
      <c r="B10" s="45" t="s">
        <v>6</v>
      </c>
      <c r="C10" s="46"/>
      <c r="D10" s="24" t="s">
        <v>4</v>
      </c>
      <c r="E10" s="18"/>
      <c r="F10" s="18"/>
      <c r="G10" s="25" t="s">
        <v>17</v>
      </c>
      <c r="H10" s="26">
        <v>0.15</v>
      </c>
      <c r="I10" s="27">
        <f>+H10*D17</f>
        <v>1.5</v>
      </c>
      <c r="J10" s="19"/>
    </row>
    <row r="11" spans="1:10" ht="15.75" x14ac:dyDescent="0.25">
      <c r="A11" s="16"/>
      <c r="B11" s="41" t="s">
        <v>7</v>
      </c>
      <c r="C11" s="42"/>
      <c r="D11" s="28">
        <f>+IF(B11="Si",10,IF(B11="No",0))</f>
        <v>10</v>
      </c>
      <c r="E11" s="18"/>
      <c r="F11" s="18"/>
      <c r="G11" s="25" t="s">
        <v>18</v>
      </c>
      <c r="H11" s="26">
        <v>0.2</v>
      </c>
      <c r="I11" s="27">
        <f>+H11*D20</f>
        <v>2</v>
      </c>
      <c r="J11" s="19"/>
    </row>
    <row r="12" spans="1:10" ht="15.75" x14ac:dyDescent="0.25">
      <c r="A12" s="16"/>
      <c r="B12" s="18"/>
      <c r="C12" s="18"/>
      <c r="D12" s="18"/>
      <c r="E12" s="18"/>
      <c r="F12" s="18"/>
      <c r="G12" s="25" t="s">
        <v>22</v>
      </c>
      <c r="H12" s="26">
        <v>0.2</v>
      </c>
      <c r="I12" s="27">
        <f>+H12*D23</f>
        <v>2</v>
      </c>
      <c r="J12" s="19"/>
    </row>
    <row r="13" spans="1:10" ht="15.75" x14ac:dyDescent="0.25">
      <c r="A13" s="16"/>
      <c r="B13" s="45" t="s">
        <v>9</v>
      </c>
      <c r="C13" s="46"/>
      <c r="D13" s="24" t="s">
        <v>4</v>
      </c>
      <c r="E13" s="18"/>
      <c r="F13" s="18"/>
      <c r="G13" s="29" t="s">
        <v>33</v>
      </c>
      <c r="H13" s="30">
        <f>+SUM(H7:H12)</f>
        <v>1</v>
      </c>
      <c r="I13" s="31">
        <f>+SUM(I7:I12)</f>
        <v>8</v>
      </c>
      <c r="J13" s="19"/>
    </row>
    <row r="14" spans="1:10" ht="15.75" x14ac:dyDescent="0.25">
      <c r="A14" s="16"/>
      <c r="B14" s="41" t="s">
        <v>5</v>
      </c>
      <c r="C14" s="42"/>
      <c r="D14" s="28">
        <f>+IF(B14="Geotécnia",10,IF(B14="Similar",8,IF(B14="Otro",0)))</f>
        <v>0</v>
      </c>
      <c r="E14" s="18"/>
      <c r="F14" s="18"/>
      <c r="G14" s="18"/>
      <c r="H14" s="18"/>
      <c r="I14" s="18"/>
      <c r="J14" s="19"/>
    </row>
    <row r="15" spans="1:10" ht="15.75" x14ac:dyDescent="0.25">
      <c r="A15" s="16"/>
      <c r="B15" s="18"/>
      <c r="C15" s="18"/>
      <c r="D15" s="18"/>
      <c r="E15" s="18"/>
      <c r="F15" s="18"/>
      <c r="G15" s="32" t="s">
        <v>34</v>
      </c>
      <c r="H15" s="33" t="str">
        <f>+IF(I13&gt;=9,"Aprueba","No Aprueba")</f>
        <v>No Aprueba</v>
      </c>
      <c r="I15" s="18"/>
      <c r="J15" s="19"/>
    </row>
    <row r="16" spans="1:10" ht="15.75" x14ac:dyDescent="0.25">
      <c r="A16" s="16"/>
      <c r="B16" s="39" t="s">
        <v>17</v>
      </c>
      <c r="C16" s="40"/>
      <c r="D16" s="24" t="s">
        <v>4</v>
      </c>
      <c r="E16" s="18"/>
      <c r="F16" s="18"/>
      <c r="G16" s="18"/>
      <c r="H16" s="18"/>
      <c r="I16" s="18"/>
      <c r="J16" s="19"/>
    </row>
    <row r="17" spans="1:10" ht="15.75" x14ac:dyDescent="0.25">
      <c r="A17" s="16"/>
      <c r="B17" s="41">
        <v>7</v>
      </c>
      <c r="C17" s="42"/>
      <c r="D17" s="28">
        <f>+IF(B17=5,1,IF(B17=6,9.5,IF(B17=7,10,IF(B17="Mayor a 7",10))))</f>
        <v>10</v>
      </c>
      <c r="E17" s="18"/>
      <c r="F17" s="18"/>
      <c r="G17" s="18"/>
      <c r="H17" s="18"/>
      <c r="I17" s="18"/>
      <c r="J17" s="19"/>
    </row>
    <row r="18" spans="1:10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x14ac:dyDescent="0.25">
      <c r="A19" s="16"/>
      <c r="B19" s="39" t="s">
        <v>18</v>
      </c>
      <c r="C19" s="40"/>
      <c r="D19" s="24" t="s">
        <v>4</v>
      </c>
      <c r="E19" s="18"/>
      <c r="F19" s="18"/>
      <c r="G19" s="18"/>
      <c r="H19" s="18"/>
      <c r="I19" s="18"/>
      <c r="J19" s="19"/>
    </row>
    <row r="20" spans="1:10" ht="15.75" x14ac:dyDescent="0.25">
      <c r="A20" s="16"/>
      <c r="B20" s="43" t="s">
        <v>82</v>
      </c>
      <c r="C20" s="44"/>
      <c r="D20" s="34">
        <f>+IF(B20="Estudios  de geotécnia  de Sistemas de Acueducto y/o Alcantarillado",4,IF(B20="Estudios en plantas de tratamiento  de agua potable y/o  agua residual y/o edificaciones similiares",4,IF(B20="ambas",10)))</f>
        <v>10</v>
      </c>
      <c r="E20" s="18"/>
      <c r="F20" s="18"/>
      <c r="G20" s="18"/>
      <c r="H20" s="18"/>
      <c r="I20" s="18"/>
      <c r="J20" s="19"/>
    </row>
    <row r="21" spans="1:10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x14ac:dyDescent="0.25">
      <c r="A22" s="16"/>
      <c r="B22" s="39" t="s">
        <v>22</v>
      </c>
      <c r="C22" s="40"/>
      <c r="D22" s="24" t="s">
        <v>4</v>
      </c>
      <c r="E22" s="18"/>
      <c r="F22" s="18"/>
      <c r="G22" s="18"/>
      <c r="H22" s="18"/>
      <c r="I22" s="18"/>
      <c r="J22" s="19"/>
    </row>
    <row r="23" spans="1:10" ht="15.75" x14ac:dyDescent="0.25">
      <c r="A23" s="16"/>
      <c r="B23" s="41" t="s">
        <v>83</v>
      </c>
      <c r="C23" s="42"/>
      <c r="D23" s="28">
        <f>+IF(B23=2,1,IF(B23=3,2,IF(B23=4,3,IF(B23=5,10,IF(B23="mayor a 5",10)))))</f>
        <v>10</v>
      </c>
      <c r="E23" s="18"/>
      <c r="F23" s="18"/>
      <c r="G23" s="18"/>
      <c r="H23" s="18"/>
      <c r="I23" s="18"/>
      <c r="J23" s="19"/>
    </row>
    <row r="24" spans="1:10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</sheetData>
  <mergeCells count="18">
    <mergeCell ref="B5:D5"/>
    <mergeCell ref="A1:B3"/>
    <mergeCell ref="I1:J1"/>
    <mergeCell ref="I2:J2"/>
    <mergeCell ref="I3:J3"/>
    <mergeCell ref="C1:H3"/>
    <mergeCell ref="B7:C7"/>
    <mergeCell ref="B8:C8"/>
    <mergeCell ref="B10:C10"/>
    <mergeCell ref="B11:C11"/>
    <mergeCell ref="B13:C13"/>
    <mergeCell ref="B22:C22"/>
    <mergeCell ref="B23:C23"/>
    <mergeCell ref="B14:C14"/>
    <mergeCell ref="B16:C16"/>
    <mergeCell ref="B17:C17"/>
    <mergeCell ref="B19:C19"/>
    <mergeCell ref="B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Parámetros!$E$38:$E$40</xm:f>
          </x14:formula1>
          <xm:sqref>B14</xm:sqref>
        </x14:dataValidation>
        <x14:dataValidation type="list" allowBlank="1" showInputMessage="1" showErrorMessage="1">
          <x14:formula1>
            <xm:f>Parámetros!$D$4:$D$5</xm:f>
          </x14:formula1>
          <xm:sqref>B11</xm:sqref>
        </x14:dataValidation>
        <x14:dataValidation type="list" allowBlank="1" showInputMessage="1" showErrorMessage="1">
          <x14:formula1>
            <xm:f>Parámetros!$F$38:$F$41</xm:f>
          </x14:formula1>
          <xm:sqref>B17</xm:sqref>
        </x14:dataValidation>
        <x14:dataValidation type="list" allowBlank="1" showInputMessage="1" showErrorMessage="1">
          <x14:formula1>
            <xm:f>Parámetros!$G$38:$G$40</xm:f>
          </x14:formula1>
          <xm:sqref>B20</xm:sqref>
        </x14:dataValidation>
        <x14:dataValidation type="list" allowBlank="1" showInputMessage="1" showErrorMessage="1">
          <x14:formula1>
            <xm:f>Parámetros!$H$38:$H$42</xm:f>
          </x14:formula1>
          <xm:sqref>B23</xm:sqref>
        </x14:dataValidation>
        <x14:dataValidation type="list" allowBlank="1" showInputMessage="1" showErrorMessage="1">
          <x14:formula1>
            <xm:f>Parámetros!$C$38:$C$44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>
      <selection activeCell="B13" sqref="B13:C13"/>
    </sheetView>
  </sheetViews>
  <sheetFormatPr baseColWidth="10" defaultRowHeight="15" x14ac:dyDescent="0.25"/>
  <cols>
    <col min="1" max="1" width="0.85546875" customWidth="1"/>
    <col min="2" max="2" width="22.7109375" customWidth="1"/>
    <col min="3" max="3" width="22" customWidth="1"/>
    <col min="4" max="4" width="10.28515625" customWidth="1"/>
    <col min="5" max="6" width="6.7109375" customWidth="1"/>
    <col min="7" max="7" width="32.28515625" customWidth="1"/>
    <col min="8" max="8" width="15.7109375" customWidth="1"/>
    <col min="9" max="9" width="17.5703125" customWidth="1"/>
    <col min="11" max="11" width="44.5703125" customWidth="1"/>
  </cols>
  <sheetData>
    <row r="1" spans="1:10" ht="22.5" customHeight="1" thickBot="1" x14ac:dyDescent="0.3">
      <c r="A1" s="48"/>
      <c r="B1" s="49"/>
      <c r="C1" s="56" t="s">
        <v>127</v>
      </c>
      <c r="D1" s="57"/>
      <c r="E1" s="57"/>
      <c r="F1" s="57"/>
      <c r="G1" s="57"/>
      <c r="H1" s="58"/>
      <c r="I1" s="54" t="s">
        <v>128</v>
      </c>
      <c r="J1" s="55"/>
    </row>
    <row r="2" spans="1:10" ht="22.5" customHeight="1" thickBot="1" x14ac:dyDescent="0.3">
      <c r="A2" s="50"/>
      <c r="B2" s="51"/>
      <c r="C2" s="59"/>
      <c r="D2" s="60"/>
      <c r="E2" s="60"/>
      <c r="F2" s="60"/>
      <c r="G2" s="60"/>
      <c r="H2" s="61"/>
      <c r="I2" s="54" t="s">
        <v>129</v>
      </c>
      <c r="J2" s="55"/>
    </row>
    <row r="3" spans="1:10" ht="22.5" customHeight="1" thickBot="1" x14ac:dyDescent="0.3">
      <c r="A3" s="52"/>
      <c r="B3" s="53"/>
      <c r="C3" s="62"/>
      <c r="D3" s="63"/>
      <c r="E3" s="63"/>
      <c r="F3" s="63"/>
      <c r="G3" s="63"/>
      <c r="H3" s="64"/>
      <c r="I3" s="54" t="s">
        <v>130</v>
      </c>
      <c r="J3" s="55"/>
    </row>
    <row r="4" spans="1:10" ht="15.75" x14ac:dyDescent="0.25">
      <c r="A4" s="16"/>
      <c r="B4" s="17"/>
      <c r="C4" s="17"/>
      <c r="D4" s="18"/>
      <c r="E4" s="18"/>
      <c r="F4" s="18"/>
      <c r="G4" s="18"/>
      <c r="H4" s="18"/>
      <c r="I4" s="18"/>
      <c r="J4" s="19"/>
    </row>
    <row r="5" spans="1:10" ht="15.75" x14ac:dyDescent="0.25">
      <c r="A5" s="16"/>
      <c r="B5" s="47" t="s">
        <v>67</v>
      </c>
      <c r="C5" s="47"/>
      <c r="D5" s="47"/>
      <c r="E5" s="18"/>
      <c r="F5" s="18"/>
      <c r="G5" s="18"/>
      <c r="H5" s="20"/>
      <c r="I5" s="18"/>
      <c r="J5" s="19"/>
    </row>
    <row r="6" spans="1:10" ht="15.75" x14ac:dyDescent="0.25">
      <c r="A6" s="16"/>
      <c r="B6" s="18"/>
      <c r="C6" s="18"/>
      <c r="D6" s="18"/>
      <c r="E6" s="18"/>
      <c r="F6" s="18"/>
      <c r="G6" s="21" t="s">
        <v>32</v>
      </c>
      <c r="H6" s="22" t="s">
        <v>28</v>
      </c>
      <c r="I6" s="23" t="s">
        <v>31</v>
      </c>
      <c r="J6" s="19"/>
    </row>
    <row r="7" spans="1:10" ht="15.75" x14ac:dyDescent="0.25">
      <c r="A7" s="16"/>
      <c r="B7" s="45" t="s">
        <v>1</v>
      </c>
      <c r="C7" s="46"/>
      <c r="D7" s="24" t="s">
        <v>4</v>
      </c>
      <c r="E7" s="18"/>
      <c r="F7" s="18"/>
      <c r="G7" s="25" t="s">
        <v>1</v>
      </c>
      <c r="H7" s="26">
        <v>0.15</v>
      </c>
      <c r="I7" s="27">
        <f>+H7*D8</f>
        <v>0</v>
      </c>
      <c r="J7" s="19"/>
    </row>
    <row r="8" spans="1:10" ht="15.75" x14ac:dyDescent="0.25">
      <c r="A8" s="16"/>
      <c r="B8" s="41" t="s">
        <v>5</v>
      </c>
      <c r="C8" s="42"/>
      <c r="D8" s="28">
        <f>+IF(B8="Ingeniero Civil",10,IF(B8="Similar",7,IF(B8="Otro",0)))</f>
        <v>0</v>
      </c>
      <c r="E8" s="18"/>
      <c r="F8" s="18"/>
      <c r="G8" s="25" t="s">
        <v>6</v>
      </c>
      <c r="H8" s="26">
        <v>0.1</v>
      </c>
      <c r="I8" s="27">
        <f>+H8*D11</f>
        <v>1</v>
      </c>
      <c r="J8" s="19"/>
    </row>
    <row r="9" spans="1:10" ht="15.75" x14ac:dyDescent="0.25">
      <c r="A9" s="16"/>
      <c r="B9" s="18"/>
      <c r="C9" s="18"/>
      <c r="D9" s="18"/>
      <c r="E9" s="18"/>
      <c r="F9" s="18"/>
      <c r="G9" s="25" t="s">
        <v>9</v>
      </c>
      <c r="H9" s="26">
        <v>0.2</v>
      </c>
      <c r="I9" s="27">
        <f>+H9*D14</f>
        <v>2</v>
      </c>
      <c r="J9" s="19"/>
    </row>
    <row r="10" spans="1:10" ht="15.75" x14ac:dyDescent="0.25">
      <c r="A10" s="16"/>
      <c r="B10" s="45" t="s">
        <v>6</v>
      </c>
      <c r="C10" s="46"/>
      <c r="D10" s="24" t="s">
        <v>4</v>
      </c>
      <c r="E10" s="18"/>
      <c r="F10" s="18"/>
      <c r="G10" s="25" t="s">
        <v>17</v>
      </c>
      <c r="H10" s="26">
        <v>0.15</v>
      </c>
      <c r="I10" s="27">
        <f>+H10*D17</f>
        <v>1.5</v>
      </c>
      <c r="J10" s="19"/>
    </row>
    <row r="11" spans="1:10" ht="15.75" x14ac:dyDescent="0.25">
      <c r="A11" s="16"/>
      <c r="B11" s="41" t="s">
        <v>7</v>
      </c>
      <c r="C11" s="42"/>
      <c r="D11" s="28">
        <f>+IF(B11="Si",10,IF(B11="No",0))</f>
        <v>10</v>
      </c>
      <c r="E11" s="18"/>
      <c r="F11" s="18"/>
      <c r="G11" s="25" t="s">
        <v>18</v>
      </c>
      <c r="H11" s="26">
        <v>0.2</v>
      </c>
      <c r="I11" s="27">
        <f>+H11*D20</f>
        <v>2</v>
      </c>
      <c r="J11" s="19"/>
    </row>
    <row r="12" spans="1:10" ht="15.75" x14ac:dyDescent="0.25">
      <c r="A12" s="16"/>
      <c r="B12" s="18"/>
      <c r="C12" s="18"/>
      <c r="D12" s="18"/>
      <c r="E12" s="18"/>
      <c r="F12" s="18"/>
      <c r="G12" s="25" t="s">
        <v>22</v>
      </c>
      <c r="H12" s="26">
        <v>0.2</v>
      </c>
      <c r="I12" s="27">
        <f>+H12*D23</f>
        <v>2</v>
      </c>
      <c r="J12" s="19"/>
    </row>
    <row r="13" spans="1:10" ht="15.75" x14ac:dyDescent="0.25">
      <c r="A13" s="16"/>
      <c r="B13" s="45" t="s">
        <v>9</v>
      </c>
      <c r="C13" s="46"/>
      <c r="D13" s="24" t="s">
        <v>4</v>
      </c>
      <c r="E13" s="18"/>
      <c r="F13" s="18"/>
      <c r="G13" s="29" t="s">
        <v>33</v>
      </c>
      <c r="H13" s="30">
        <f>+SUM(H7:H12)</f>
        <v>1</v>
      </c>
      <c r="I13" s="31">
        <f>+SUM(I7:I12)</f>
        <v>8.5</v>
      </c>
      <c r="J13" s="19"/>
    </row>
    <row r="14" spans="1:10" ht="15.75" x14ac:dyDescent="0.25">
      <c r="A14" s="16"/>
      <c r="B14" s="41" t="s">
        <v>88</v>
      </c>
      <c r="C14" s="42"/>
      <c r="D14" s="28">
        <f>+IF(B14="Estructuras",10,IF(B14="Similar",8,IF(B14="Otro",0)))</f>
        <v>10</v>
      </c>
      <c r="E14" s="18"/>
      <c r="F14" s="18"/>
      <c r="G14" s="18"/>
      <c r="H14" s="18"/>
      <c r="I14" s="18"/>
      <c r="J14" s="19"/>
    </row>
    <row r="15" spans="1:10" ht="15.75" x14ac:dyDescent="0.25">
      <c r="A15" s="16"/>
      <c r="B15" s="18"/>
      <c r="C15" s="18"/>
      <c r="D15" s="18"/>
      <c r="E15" s="18"/>
      <c r="F15" s="18"/>
      <c r="G15" s="32" t="s">
        <v>34</v>
      </c>
      <c r="H15" s="33" t="str">
        <f>+IF(I13&gt;=9,"Aprueba","No Aprueba")</f>
        <v>No Aprueba</v>
      </c>
      <c r="I15" s="18"/>
      <c r="J15" s="19"/>
    </row>
    <row r="16" spans="1:10" ht="15.75" x14ac:dyDescent="0.25">
      <c r="A16" s="16"/>
      <c r="B16" s="39" t="s">
        <v>17</v>
      </c>
      <c r="C16" s="40"/>
      <c r="D16" s="24" t="s">
        <v>4</v>
      </c>
      <c r="E16" s="18"/>
      <c r="F16" s="18"/>
      <c r="G16" s="18"/>
      <c r="H16" s="18"/>
      <c r="I16" s="18"/>
      <c r="J16" s="19"/>
    </row>
    <row r="17" spans="1:10" ht="15.75" x14ac:dyDescent="0.25">
      <c r="A17" s="16"/>
      <c r="B17" s="41">
        <v>7</v>
      </c>
      <c r="C17" s="42"/>
      <c r="D17" s="28">
        <f>+IF(B17=5,1,IF(B17=6,9.5,IF(B17=7,10,IF(B17="Mayor a 7",10))))</f>
        <v>10</v>
      </c>
      <c r="E17" s="18"/>
      <c r="F17" s="18"/>
      <c r="G17" s="18"/>
      <c r="H17" s="18"/>
      <c r="I17" s="18"/>
      <c r="J17" s="19"/>
    </row>
    <row r="18" spans="1:10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x14ac:dyDescent="0.25">
      <c r="A19" s="16"/>
      <c r="B19" s="39" t="s">
        <v>18</v>
      </c>
      <c r="C19" s="40"/>
      <c r="D19" s="24" t="s">
        <v>4</v>
      </c>
      <c r="E19" s="18"/>
      <c r="F19" s="18"/>
      <c r="G19" s="18"/>
      <c r="H19" s="18"/>
      <c r="I19" s="18"/>
      <c r="J19" s="19"/>
    </row>
    <row r="20" spans="1:10" ht="15.75" x14ac:dyDescent="0.25">
      <c r="A20" s="16"/>
      <c r="B20" s="43" t="s">
        <v>19</v>
      </c>
      <c r="C20" s="44"/>
      <c r="D20" s="34">
        <f>+IF(B20="Sistemas de acueducto y/o alcantarillado, plantas de tratamiento de agua potable",4,IF(B20="Plantas de tratamiento de agua residual, tanques de almacenamiento, rehabilitación de estructuras hidráulicas",4,IF(B20="Piscinas o estructuras similares",4,IF(B20="Dos de las anteriores",4.5,IF(B20="Todas las anteriores",10)))))</f>
        <v>10</v>
      </c>
      <c r="E20" s="18"/>
      <c r="F20" s="18"/>
      <c r="G20" s="18"/>
      <c r="H20" s="18"/>
      <c r="I20" s="18"/>
      <c r="J20" s="19"/>
    </row>
    <row r="21" spans="1:10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x14ac:dyDescent="0.25">
      <c r="A22" s="16"/>
      <c r="B22" s="39" t="s">
        <v>22</v>
      </c>
      <c r="C22" s="40"/>
      <c r="D22" s="24" t="s">
        <v>4</v>
      </c>
      <c r="E22" s="18"/>
      <c r="F22" s="18"/>
      <c r="G22" s="18"/>
      <c r="H22" s="18"/>
      <c r="I22" s="18"/>
      <c r="J22" s="19"/>
    </row>
    <row r="23" spans="1:10" ht="15.75" x14ac:dyDescent="0.25">
      <c r="A23" s="16"/>
      <c r="B23" s="41">
        <v>5</v>
      </c>
      <c r="C23" s="42"/>
      <c r="D23" s="28">
        <f>+IF(B23=2,1,IF(B23=3,2,IF(B23=4,3,IF(B23=5,10,IF(B23="mayor a 5",10)))))</f>
        <v>10</v>
      </c>
      <c r="E23" s="18"/>
      <c r="F23" s="18"/>
      <c r="G23" s="18"/>
      <c r="H23" s="18"/>
      <c r="I23" s="18"/>
      <c r="J23" s="19"/>
    </row>
    <row r="24" spans="1:10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</sheetData>
  <mergeCells count="18">
    <mergeCell ref="B5:D5"/>
    <mergeCell ref="A1:B3"/>
    <mergeCell ref="I1:J1"/>
    <mergeCell ref="I2:J2"/>
    <mergeCell ref="I3:J3"/>
    <mergeCell ref="C1:H3"/>
    <mergeCell ref="B7:C7"/>
    <mergeCell ref="B8:C8"/>
    <mergeCell ref="B10:C10"/>
    <mergeCell ref="B11:C11"/>
    <mergeCell ref="B13:C13"/>
    <mergeCell ref="B22:C22"/>
    <mergeCell ref="B23:C23"/>
    <mergeCell ref="B14:C14"/>
    <mergeCell ref="B16:C16"/>
    <mergeCell ref="B17:C17"/>
    <mergeCell ref="B19:C19"/>
    <mergeCell ref="B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Parámetros!$C$48:$C$50</xm:f>
          </x14:formula1>
          <xm:sqref>B8</xm:sqref>
        </x14:dataValidation>
        <x14:dataValidation type="list" allowBlank="1" showInputMessage="1" showErrorMessage="1">
          <x14:formula1>
            <xm:f>Parámetros!$H$48:$H$52</xm:f>
          </x14:formula1>
          <xm:sqref>B23</xm:sqref>
        </x14:dataValidation>
        <x14:dataValidation type="list" allowBlank="1" showInputMessage="1" showErrorMessage="1">
          <x14:formula1>
            <xm:f>Parámetros!$G$48:$G$52</xm:f>
          </x14:formula1>
          <xm:sqref>B20</xm:sqref>
        </x14:dataValidation>
        <x14:dataValidation type="list" allowBlank="1" showInputMessage="1" showErrorMessage="1">
          <x14:formula1>
            <xm:f>Parámetros!$F$48:$F$51</xm:f>
          </x14:formula1>
          <xm:sqref>B17</xm:sqref>
        </x14:dataValidation>
        <x14:dataValidation type="list" allowBlank="1" showInputMessage="1" showErrorMessage="1">
          <x14:formula1>
            <xm:f>Parámetros!$D$4:$D$5</xm:f>
          </x14:formula1>
          <xm:sqref>B11</xm:sqref>
        </x14:dataValidation>
        <x14:dataValidation type="list" allowBlank="1" showInputMessage="1" showErrorMessage="1">
          <x14:formula1>
            <xm:f>Parámetros!$E$48:$E$50</xm:f>
          </x14:formula1>
          <xm:sqref>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I1" sqref="I1:J3"/>
    </sheetView>
  </sheetViews>
  <sheetFormatPr baseColWidth="10" defaultRowHeight="15" x14ac:dyDescent="0.25"/>
  <cols>
    <col min="1" max="1" width="0.85546875" customWidth="1"/>
    <col min="2" max="2" width="20.85546875" customWidth="1"/>
    <col min="3" max="3" width="26.7109375" customWidth="1"/>
    <col min="4" max="4" width="12" customWidth="1"/>
    <col min="5" max="6" width="5.5703125" customWidth="1"/>
    <col min="7" max="7" width="31.42578125" customWidth="1"/>
    <col min="8" max="8" width="15.7109375" customWidth="1"/>
    <col min="9" max="9" width="17.5703125" customWidth="1"/>
    <col min="11" max="11" width="44.5703125" customWidth="1"/>
  </cols>
  <sheetData>
    <row r="1" spans="1:10" ht="22.5" customHeight="1" thickBot="1" x14ac:dyDescent="0.3">
      <c r="A1" s="48"/>
      <c r="B1" s="49"/>
      <c r="C1" s="56" t="s">
        <v>127</v>
      </c>
      <c r="D1" s="57"/>
      <c r="E1" s="57"/>
      <c r="F1" s="57"/>
      <c r="G1" s="57"/>
      <c r="H1" s="58"/>
      <c r="I1" s="54" t="s">
        <v>128</v>
      </c>
      <c r="J1" s="55"/>
    </row>
    <row r="2" spans="1:10" ht="22.5" customHeight="1" thickBot="1" x14ac:dyDescent="0.3">
      <c r="A2" s="50"/>
      <c r="B2" s="51"/>
      <c r="C2" s="59"/>
      <c r="D2" s="60"/>
      <c r="E2" s="60"/>
      <c r="F2" s="60"/>
      <c r="G2" s="60"/>
      <c r="H2" s="61"/>
      <c r="I2" s="54" t="s">
        <v>129</v>
      </c>
      <c r="J2" s="55"/>
    </row>
    <row r="3" spans="1:10" ht="22.5" customHeight="1" thickBot="1" x14ac:dyDescent="0.3">
      <c r="A3" s="52"/>
      <c r="B3" s="53"/>
      <c r="C3" s="62"/>
      <c r="D3" s="63"/>
      <c r="E3" s="63"/>
      <c r="F3" s="63"/>
      <c r="G3" s="63"/>
      <c r="H3" s="64"/>
      <c r="I3" s="54" t="s">
        <v>130</v>
      </c>
      <c r="J3" s="55"/>
    </row>
    <row r="4" spans="1:10" ht="15.75" x14ac:dyDescent="0.25">
      <c r="A4" s="16"/>
      <c r="B4" s="17"/>
      <c r="C4" s="17"/>
      <c r="D4" s="18"/>
      <c r="E4" s="18"/>
      <c r="F4" s="18"/>
      <c r="G4" s="18"/>
      <c r="H4" s="18"/>
      <c r="I4" s="18"/>
      <c r="J4" s="19"/>
    </row>
    <row r="5" spans="1:10" ht="15.75" x14ac:dyDescent="0.25">
      <c r="A5" s="16"/>
      <c r="B5" s="47" t="s">
        <v>68</v>
      </c>
      <c r="C5" s="47"/>
      <c r="D5" s="47"/>
      <c r="E5" s="18"/>
      <c r="F5" s="18"/>
      <c r="G5" s="18"/>
      <c r="H5" s="20"/>
      <c r="I5" s="18"/>
      <c r="J5" s="19"/>
    </row>
    <row r="6" spans="1:10" ht="15.75" x14ac:dyDescent="0.25">
      <c r="A6" s="16"/>
      <c r="B6" s="18"/>
      <c r="C6" s="18"/>
      <c r="D6" s="18"/>
      <c r="E6" s="18"/>
      <c r="F6" s="18"/>
      <c r="G6" s="21" t="s">
        <v>32</v>
      </c>
      <c r="H6" s="22" t="s">
        <v>28</v>
      </c>
      <c r="I6" s="23" t="s">
        <v>31</v>
      </c>
      <c r="J6" s="19"/>
    </row>
    <row r="7" spans="1:10" ht="15.75" x14ac:dyDescent="0.25">
      <c r="A7" s="16"/>
      <c r="B7" s="45" t="s">
        <v>1</v>
      </c>
      <c r="C7" s="46"/>
      <c r="D7" s="24" t="s">
        <v>4</v>
      </c>
      <c r="E7" s="18"/>
      <c r="F7" s="18"/>
      <c r="G7" s="25" t="s">
        <v>1</v>
      </c>
      <c r="H7" s="26">
        <v>0.15</v>
      </c>
      <c r="I7" s="27">
        <f>+H7*D8</f>
        <v>1.5</v>
      </c>
      <c r="J7" s="19"/>
    </row>
    <row r="8" spans="1:10" ht="15.75" x14ac:dyDescent="0.25">
      <c r="A8" s="16"/>
      <c r="B8" s="41" t="s">
        <v>36</v>
      </c>
      <c r="C8" s="42"/>
      <c r="D8" s="28">
        <f>+IF(B8="Ingeniero Civil",10,IF(B8="Similar",7,IF(B8="Otro",0)))</f>
        <v>10</v>
      </c>
      <c r="E8" s="18"/>
      <c r="F8" s="18"/>
      <c r="G8" s="25" t="s">
        <v>6</v>
      </c>
      <c r="H8" s="26">
        <v>0.1</v>
      </c>
      <c r="I8" s="27">
        <f>+H8*D11</f>
        <v>1</v>
      </c>
      <c r="J8" s="19"/>
    </row>
    <row r="9" spans="1:10" ht="15.75" x14ac:dyDescent="0.25">
      <c r="A9" s="16"/>
      <c r="B9" s="18"/>
      <c r="C9" s="18"/>
      <c r="D9" s="18"/>
      <c r="E9" s="18"/>
      <c r="F9" s="18"/>
      <c r="G9" s="25" t="s">
        <v>9</v>
      </c>
      <c r="H9" s="26">
        <v>0.2</v>
      </c>
      <c r="I9" s="27">
        <f>+H9*D14</f>
        <v>2</v>
      </c>
      <c r="J9" s="19"/>
    </row>
    <row r="10" spans="1:10" ht="15.75" x14ac:dyDescent="0.25">
      <c r="A10" s="16"/>
      <c r="B10" s="45" t="s">
        <v>6</v>
      </c>
      <c r="C10" s="46"/>
      <c r="D10" s="24" t="s">
        <v>4</v>
      </c>
      <c r="E10" s="18"/>
      <c r="F10" s="18"/>
      <c r="G10" s="25" t="s">
        <v>17</v>
      </c>
      <c r="H10" s="26">
        <v>0.15</v>
      </c>
      <c r="I10" s="27">
        <f>+H10*D17</f>
        <v>1.5</v>
      </c>
      <c r="J10" s="19"/>
    </row>
    <row r="11" spans="1:10" ht="15.75" x14ac:dyDescent="0.25">
      <c r="A11" s="16"/>
      <c r="B11" s="41" t="s">
        <v>7</v>
      </c>
      <c r="C11" s="42"/>
      <c r="D11" s="28">
        <f>+IF(B11="Si",10,IF(B11="No",0))</f>
        <v>10</v>
      </c>
      <c r="E11" s="18"/>
      <c r="F11" s="18"/>
      <c r="G11" s="25" t="s">
        <v>18</v>
      </c>
      <c r="H11" s="26">
        <v>0.2</v>
      </c>
      <c r="I11" s="27">
        <f>+H11*D20</f>
        <v>2</v>
      </c>
      <c r="J11" s="19"/>
    </row>
    <row r="12" spans="1:10" ht="15.75" x14ac:dyDescent="0.25">
      <c r="A12" s="16"/>
      <c r="B12" s="18"/>
      <c r="C12" s="18"/>
      <c r="D12" s="18"/>
      <c r="E12" s="18"/>
      <c r="F12" s="18"/>
      <c r="G12" s="25" t="s">
        <v>22</v>
      </c>
      <c r="H12" s="26">
        <v>0.2</v>
      </c>
      <c r="I12" s="27">
        <f>+H12*D23</f>
        <v>0</v>
      </c>
      <c r="J12" s="19"/>
    </row>
    <row r="13" spans="1:10" ht="15.75" x14ac:dyDescent="0.25">
      <c r="A13" s="16"/>
      <c r="B13" s="45" t="s">
        <v>9</v>
      </c>
      <c r="C13" s="46"/>
      <c r="D13" s="24" t="s">
        <v>4</v>
      </c>
      <c r="E13" s="18"/>
      <c r="F13" s="18"/>
      <c r="G13" s="29" t="s">
        <v>33</v>
      </c>
      <c r="H13" s="30">
        <f>+SUM(H7:H12)</f>
        <v>1</v>
      </c>
      <c r="I13" s="31">
        <f>+SUM(I7:I12)</f>
        <v>8</v>
      </c>
      <c r="J13" s="19"/>
    </row>
    <row r="14" spans="1:10" ht="15.75" x14ac:dyDescent="0.25">
      <c r="A14" s="16"/>
      <c r="B14" s="41" t="s">
        <v>88</v>
      </c>
      <c r="C14" s="42"/>
      <c r="D14" s="28">
        <f>+IF(B14="Estructuras",10,IF(B14="Similar",8,IF(B14="Otro",0)))</f>
        <v>10</v>
      </c>
      <c r="E14" s="18"/>
      <c r="F14" s="18"/>
      <c r="G14" s="18"/>
      <c r="H14" s="18"/>
      <c r="I14" s="18"/>
      <c r="J14" s="19"/>
    </row>
    <row r="15" spans="1:10" ht="15.75" x14ac:dyDescent="0.25">
      <c r="A15" s="16"/>
      <c r="B15" s="18"/>
      <c r="C15" s="18"/>
      <c r="D15" s="18"/>
      <c r="E15" s="18"/>
      <c r="F15" s="18"/>
      <c r="G15" s="32" t="s">
        <v>34</v>
      </c>
      <c r="H15" s="33" t="str">
        <f>+IF(I13&gt;=9,"Aprueba","No Aprueba")</f>
        <v>No Aprueba</v>
      </c>
      <c r="I15" s="18"/>
      <c r="J15" s="19"/>
    </row>
    <row r="16" spans="1:10" ht="15.75" x14ac:dyDescent="0.25">
      <c r="A16" s="16"/>
      <c r="B16" s="39" t="s">
        <v>17</v>
      </c>
      <c r="C16" s="40"/>
      <c r="D16" s="24" t="s">
        <v>4</v>
      </c>
      <c r="E16" s="18"/>
      <c r="F16" s="18"/>
      <c r="G16" s="18"/>
      <c r="H16" s="18"/>
      <c r="I16" s="18"/>
      <c r="J16" s="19"/>
    </row>
    <row r="17" spans="1:10" ht="15.75" x14ac:dyDescent="0.25">
      <c r="A17" s="16"/>
      <c r="B17" s="41" t="s">
        <v>42</v>
      </c>
      <c r="C17" s="42"/>
      <c r="D17" s="28">
        <f>+IF(B17=5,1,IF(B17=6,9.5,IF(B17=7,10,IF(B17="Mayor a 7",10))))</f>
        <v>10</v>
      </c>
      <c r="E17" s="18"/>
      <c r="F17" s="18"/>
      <c r="G17" s="18"/>
      <c r="H17" s="18"/>
      <c r="I17" s="18"/>
      <c r="J17" s="19"/>
    </row>
    <row r="18" spans="1:10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x14ac:dyDescent="0.25">
      <c r="A19" s="16"/>
      <c r="B19" s="39" t="s">
        <v>18</v>
      </c>
      <c r="C19" s="40"/>
      <c r="D19" s="24" t="s">
        <v>4</v>
      </c>
      <c r="E19" s="18"/>
      <c r="F19" s="18"/>
      <c r="G19" s="18"/>
      <c r="H19" s="18"/>
      <c r="I19" s="18"/>
      <c r="J19" s="19"/>
    </row>
    <row r="20" spans="1:10" ht="15.75" x14ac:dyDescent="0.25">
      <c r="A20" s="16"/>
      <c r="B20" s="43" t="s">
        <v>82</v>
      </c>
      <c r="C20" s="44"/>
      <c r="D20" s="34">
        <f>+IF(B20="Elaboración de estudios ambientales para proyectos de agua potable",4,IF(B20="Elaboración de estudios de agua residual y/o la interventoría de los mismos",4,IF(B20="Ambas",10)))</f>
        <v>10</v>
      </c>
      <c r="E20" s="18"/>
      <c r="F20" s="18"/>
      <c r="G20" s="18"/>
      <c r="H20" s="18"/>
      <c r="I20" s="18"/>
      <c r="J20" s="19"/>
    </row>
    <row r="21" spans="1:10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x14ac:dyDescent="0.25">
      <c r="A22" s="16"/>
      <c r="B22" s="39" t="s">
        <v>22</v>
      </c>
      <c r="C22" s="40"/>
      <c r="D22" s="24" t="s">
        <v>4</v>
      </c>
      <c r="E22" s="18"/>
      <c r="F22" s="18"/>
      <c r="G22" s="18"/>
      <c r="H22" s="18"/>
      <c r="I22" s="18"/>
      <c r="J22" s="19"/>
    </row>
    <row r="23" spans="1:10" ht="15.75" x14ac:dyDescent="0.25">
      <c r="A23" s="16"/>
      <c r="B23" s="41">
        <v>1</v>
      </c>
      <c r="C23" s="42"/>
      <c r="D23" s="28">
        <f>+IF(B23=1,0,IF(B23=2,1,IF(B23=3,2,IF(B23=4,10,IF(B23="mayor a 4",10)))))</f>
        <v>0</v>
      </c>
      <c r="E23" s="18"/>
      <c r="F23" s="18"/>
      <c r="G23" s="18"/>
      <c r="H23" s="18"/>
      <c r="I23" s="18"/>
      <c r="J23" s="19"/>
    </row>
    <row r="24" spans="1:10" ht="15.75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6.5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7"/>
    </row>
  </sheetData>
  <mergeCells count="18">
    <mergeCell ref="B22:C22"/>
    <mergeCell ref="B23:C23"/>
    <mergeCell ref="B14:C14"/>
    <mergeCell ref="B16:C16"/>
    <mergeCell ref="B17:C17"/>
    <mergeCell ref="B19:C19"/>
    <mergeCell ref="B20:C20"/>
    <mergeCell ref="B7:C7"/>
    <mergeCell ref="B8:C8"/>
    <mergeCell ref="B10:C10"/>
    <mergeCell ref="B11:C11"/>
    <mergeCell ref="B13:C13"/>
    <mergeCell ref="B5:D5"/>
    <mergeCell ref="A1:B3"/>
    <mergeCell ref="I1:J1"/>
    <mergeCell ref="I2:J2"/>
    <mergeCell ref="I3:J3"/>
    <mergeCell ref="C1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Parámetros!$E$56:$E$58</xm:f>
          </x14:formula1>
          <xm:sqref>B14</xm:sqref>
        </x14:dataValidation>
        <x14:dataValidation type="list" allowBlank="1" showInputMessage="1" showErrorMessage="1">
          <x14:formula1>
            <xm:f>Parámetros!$D$4:$D$5</xm:f>
          </x14:formula1>
          <xm:sqref>B11</xm:sqref>
        </x14:dataValidation>
        <x14:dataValidation type="list" allowBlank="1" showInputMessage="1" showErrorMessage="1">
          <x14:formula1>
            <xm:f>Parámetros!$F$56:$F$59</xm:f>
          </x14:formula1>
          <xm:sqref>B17</xm:sqref>
        </x14:dataValidation>
        <x14:dataValidation type="list" allowBlank="1" showInputMessage="1" showErrorMessage="1">
          <x14:formula1>
            <xm:f>Parámetros!$G$56:$G$58</xm:f>
          </x14:formula1>
          <xm:sqref>B20</xm:sqref>
        </x14:dataValidation>
        <x14:dataValidation type="list" allowBlank="1" showInputMessage="1" showErrorMessage="1">
          <x14:formula1>
            <xm:f>Parámetros!$H$56:$H$60</xm:f>
          </x14:formula1>
          <xm:sqref>B23</xm:sqref>
        </x14:dataValidation>
        <x14:dataValidation type="list" allowBlank="1" showInputMessage="1" showErrorMessage="1">
          <x14:formula1>
            <xm:f>Parámetros!$C$56:$C$59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G20" sqref="G20"/>
    </sheetView>
  </sheetViews>
  <sheetFormatPr baseColWidth="10" defaultRowHeight="15" x14ac:dyDescent="0.25"/>
  <cols>
    <col min="1" max="1" width="0.85546875" customWidth="1"/>
    <col min="2" max="2" width="23.140625" customWidth="1"/>
    <col min="3" max="3" width="22" customWidth="1"/>
    <col min="4" max="4" width="11" customWidth="1"/>
    <col min="5" max="6" width="6" customWidth="1"/>
    <col min="7" max="7" width="31.42578125" customWidth="1"/>
    <col min="8" max="8" width="15.7109375" customWidth="1"/>
    <col min="9" max="9" width="17.5703125" customWidth="1"/>
    <col min="11" max="11" width="44.5703125" customWidth="1"/>
  </cols>
  <sheetData>
    <row r="1" spans="1:10" ht="22.5" customHeight="1" thickBot="1" x14ac:dyDescent="0.3">
      <c r="A1" s="48"/>
      <c r="B1" s="49"/>
      <c r="C1" s="56" t="s">
        <v>127</v>
      </c>
      <c r="D1" s="57"/>
      <c r="E1" s="57"/>
      <c r="F1" s="57"/>
      <c r="G1" s="57"/>
      <c r="H1" s="58"/>
      <c r="I1" s="54" t="s">
        <v>131</v>
      </c>
      <c r="J1" s="55"/>
    </row>
    <row r="2" spans="1:10" ht="22.5" customHeight="1" thickBot="1" x14ac:dyDescent="0.3">
      <c r="A2" s="50"/>
      <c r="B2" s="51"/>
      <c r="C2" s="59"/>
      <c r="D2" s="60"/>
      <c r="E2" s="60"/>
      <c r="F2" s="60"/>
      <c r="G2" s="60"/>
      <c r="H2" s="61"/>
      <c r="I2" s="54" t="s">
        <v>129</v>
      </c>
      <c r="J2" s="55"/>
    </row>
    <row r="3" spans="1:10" ht="22.5" customHeight="1" thickBot="1" x14ac:dyDescent="0.3">
      <c r="A3" s="52"/>
      <c r="B3" s="53"/>
      <c r="C3" s="62"/>
      <c r="D3" s="63"/>
      <c r="E3" s="63"/>
      <c r="F3" s="63"/>
      <c r="G3" s="63"/>
      <c r="H3" s="64"/>
      <c r="I3" s="54" t="s">
        <v>130</v>
      </c>
      <c r="J3" s="55"/>
    </row>
    <row r="4" spans="1:10" ht="15.75" x14ac:dyDescent="0.25">
      <c r="A4" s="16"/>
      <c r="B4" s="17"/>
      <c r="C4" s="17"/>
      <c r="D4" s="18"/>
      <c r="E4" s="18"/>
      <c r="F4" s="18"/>
      <c r="G4" s="18"/>
      <c r="H4" s="18"/>
      <c r="I4" s="18"/>
      <c r="J4" s="19"/>
    </row>
    <row r="5" spans="1:10" ht="15.75" x14ac:dyDescent="0.25">
      <c r="A5" s="16"/>
      <c r="B5" s="47" t="s">
        <v>69</v>
      </c>
      <c r="C5" s="47"/>
      <c r="D5" s="47"/>
      <c r="E5" s="18"/>
      <c r="F5" s="18"/>
      <c r="G5" s="18"/>
      <c r="H5" s="20"/>
      <c r="I5" s="18"/>
      <c r="J5" s="19"/>
    </row>
    <row r="6" spans="1:10" ht="15.75" x14ac:dyDescent="0.25">
      <c r="A6" s="16"/>
      <c r="B6" s="18"/>
      <c r="C6" s="18"/>
      <c r="D6" s="18"/>
      <c r="E6" s="18"/>
      <c r="F6" s="18"/>
      <c r="G6" s="21" t="s">
        <v>32</v>
      </c>
      <c r="H6" s="22" t="s">
        <v>28</v>
      </c>
      <c r="I6" s="23" t="s">
        <v>31</v>
      </c>
      <c r="J6" s="19"/>
    </row>
    <row r="7" spans="1:10" ht="15.75" x14ac:dyDescent="0.25">
      <c r="A7" s="16"/>
      <c r="B7" s="45" t="s">
        <v>1</v>
      </c>
      <c r="C7" s="46"/>
      <c r="D7" s="24" t="s">
        <v>4</v>
      </c>
      <c r="E7" s="18"/>
      <c r="F7" s="18"/>
      <c r="G7" s="25" t="s">
        <v>1</v>
      </c>
      <c r="H7" s="26">
        <v>0.15</v>
      </c>
      <c r="I7" s="27">
        <f>+H7*D8</f>
        <v>1.5</v>
      </c>
      <c r="J7" s="19"/>
    </row>
    <row r="8" spans="1:10" ht="15.75" x14ac:dyDescent="0.25">
      <c r="A8" s="16"/>
      <c r="B8" s="41" t="s">
        <v>36</v>
      </c>
      <c r="C8" s="42"/>
      <c r="D8" s="28">
        <f>+IF(B8="Ingeniero Civil",10,IF(B8="Arquitecto",9,IF(B8="Ingeniero sanitario",8,IF(B8="Hidraulico",7,IF(B8="Ambiental",7,IF(B8="Similar",7,IF(B8="Otro",0)))))))</f>
        <v>10</v>
      </c>
      <c r="E8" s="18"/>
      <c r="F8" s="18"/>
      <c r="G8" s="25" t="s">
        <v>6</v>
      </c>
      <c r="H8" s="26">
        <v>0.1</v>
      </c>
      <c r="I8" s="27">
        <f>+H8*D11</f>
        <v>1</v>
      </c>
      <c r="J8" s="19"/>
    </row>
    <row r="9" spans="1:10" ht="15.75" x14ac:dyDescent="0.25">
      <c r="A9" s="16"/>
      <c r="B9" s="18"/>
      <c r="C9" s="18"/>
      <c r="D9" s="18"/>
      <c r="E9" s="18"/>
      <c r="F9" s="18"/>
      <c r="G9" s="25" t="s">
        <v>9</v>
      </c>
      <c r="H9" s="26">
        <v>0.2</v>
      </c>
      <c r="I9" s="27">
        <f>+H9*D14</f>
        <v>2</v>
      </c>
      <c r="J9" s="19"/>
    </row>
    <row r="10" spans="1:10" ht="15.75" x14ac:dyDescent="0.25">
      <c r="A10" s="16"/>
      <c r="B10" s="45" t="s">
        <v>6</v>
      </c>
      <c r="C10" s="46"/>
      <c r="D10" s="24" t="s">
        <v>4</v>
      </c>
      <c r="E10" s="18"/>
      <c r="F10" s="18"/>
      <c r="G10" s="25" t="s">
        <v>17</v>
      </c>
      <c r="H10" s="26">
        <v>0.15</v>
      </c>
      <c r="I10" s="27">
        <f>+H10*D17</f>
        <v>1.5</v>
      </c>
      <c r="J10" s="19"/>
    </row>
    <row r="11" spans="1:10" ht="15.75" x14ac:dyDescent="0.25">
      <c r="A11" s="16"/>
      <c r="B11" s="41" t="s">
        <v>7</v>
      </c>
      <c r="C11" s="42"/>
      <c r="D11" s="28">
        <f>+IF(B11="Si",10,IF(B11="No",0))</f>
        <v>10</v>
      </c>
      <c r="E11" s="18"/>
      <c r="F11" s="18"/>
      <c r="G11" s="25" t="s">
        <v>18</v>
      </c>
      <c r="H11" s="26">
        <v>0.2</v>
      </c>
      <c r="I11" s="27">
        <f>+H11*D20</f>
        <v>1.4000000000000001</v>
      </c>
      <c r="J11" s="19"/>
    </row>
    <row r="12" spans="1:10" ht="15.75" x14ac:dyDescent="0.25">
      <c r="A12" s="16"/>
      <c r="B12" s="18"/>
      <c r="C12" s="18"/>
      <c r="D12" s="18"/>
      <c r="E12" s="18"/>
      <c r="F12" s="18"/>
      <c r="G12" s="25" t="s">
        <v>22</v>
      </c>
      <c r="H12" s="26">
        <v>0.2</v>
      </c>
      <c r="I12" s="27">
        <f>+H12*D23</f>
        <v>2</v>
      </c>
      <c r="J12" s="19"/>
    </row>
    <row r="13" spans="1:10" ht="15.75" x14ac:dyDescent="0.25">
      <c r="A13" s="16"/>
      <c r="B13" s="45" t="s">
        <v>9</v>
      </c>
      <c r="C13" s="46"/>
      <c r="D13" s="24" t="s">
        <v>4</v>
      </c>
      <c r="E13" s="18"/>
      <c r="F13" s="18"/>
      <c r="G13" s="29" t="s">
        <v>33</v>
      </c>
      <c r="H13" s="30">
        <f>+SUM(H7:H12)</f>
        <v>1</v>
      </c>
      <c r="I13" s="31">
        <f>+SUM(I7:I12)</f>
        <v>9.4</v>
      </c>
      <c r="J13" s="19"/>
    </row>
    <row r="14" spans="1:10" ht="15.75" x14ac:dyDescent="0.25">
      <c r="A14" s="16"/>
      <c r="B14" s="41" t="s">
        <v>97</v>
      </c>
      <c r="C14" s="42"/>
      <c r="D14" s="28">
        <f>+IF(B14="Evaluación de Proyectos",10,IF(B14="Gerencia de Proyectos",10,IF(B14="Gerencia de construcciones",8,IF(B14="Gerencia de costos y presupuestos",10,IF(B14="Similar",8,IF(B14="Otro",0))))))</f>
        <v>10</v>
      </c>
      <c r="E14" s="18"/>
      <c r="F14" s="18"/>
      <c r="G14" s="18"/>
      <c r="H14" s="18"/>
      <c r="I14" s="18"/>
      <c r="J14" s="19"/>
    </row>
    <row r="15" spans="1:10" ht="15.75" x14ac:dyDescent="0.25">
      <c r="A15" s="16"/>
      <c r="B15" s="18"/>
      <c r="C15" s="18"/>
      <c r="D15" s="18"/>
      <c r="E15" s="18"/>
      <c r="F15" s="18"/>
      <c r="G15" s="32" t="s">
        <v>34</v>
      </c>
      <c r="H15" s="33" t="str">
        <f>+IF(I13&gt;=9,"Aprueba","No Aprueba")</f>
        <v>Aprueba</v>
      </c>
      <c r="I15" s="18"/>
      <c r="J15" s="19"/>
    </row>
    <row r="16" spans="1:10" ht="15.75" x14ac:dyDescent="0.25">
      <c r="A16" s="16"/>
      <c r="B16" s="39" t="s">
        <v>17</v>
      </c>
      <c r="C16" s="40"/>
      <c r="D16" s="24" t="s">
        <v>4</v>
      </c>
      <c r="E16" s="18"/>
      <c r="F16" s="18"/>
      <c r="G16" s="18"/>
      <c r="H16" s="18"/>
      <c r="I16" s="18"/>
      <c r="J16" s="19"/>
    </row>
    <row r="17" spans="1:10" ht="15.75" x14ac:dyDescent="0.25">
      <c r="A17" s="16"/>
      <c r="B17" s="41">
        <v>3</v>
      </c>
      <c r="C17" s="42"/>
      <c r="D17" s="28">
        <f>+IF(B17=1,0,IF(B17=2,0.55,IF(B17=3,10,IF(B17="Mayor a 3",10))))</f>
        <v>10</v>
      </c>
      <c r="E17" s="18"/>
      <c r="F17" s="18"/>
      <c r="G17" s="18"/>
      <c r="H17" s="18"/>
      <c r="I17" s="18"/>
      <c r="J17" s="19"/>
    </row>
    <row r="18" spans="1:10" ht="15.75" x14ac:dyDescent="0.25">
      <c r="A18" s="16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5.75" x14ac:dyDescent="0.25">
      <c r="A19" s="16"/>
      <c r="B19" s="39" t="s">
        <v>18</v>
      </c>
      <c r="C19" s="40"/>
      <c r="D19" s="24" t="s">
        <v>4</v>
      </c>
      <c r="E19" s="18"/>
      <c r="F19" s="18"/>
      <c r="G19" s="18"/>
      <c r="H19" s="18"/>
      <c r="I19" s="18"/>
      <c r="J19" s="19"/>
    </row>
    <row r="20" spans="1:10" ht="15.75" x14ac:dyDescent="0.25">
      <c r="A20" s="16"/>
      <c r="B20" s="43" t="s">
        <v>50</v>
      </c>
      <c r="C20" s="44"/>
      <c r="D20" s="34">
        <f>+IF(B20="Elaboración de estudios, presupuestos y especificaciones de sistemas hidrosanitarios",10,IF(B20="Similar",7,IF(B20="Otro",0)))</f>
        <v>7</v>
      </c>
      <c r="E20" s="18"/>
      <c r="F20" s="18"/>
      <c r="G20" s="18"/>
      <c r="H20" s="18"/>
      <c r="I20" s="18"/>
      <c r="J20" s="19"/>
    </row>
    <row r="21" spans="1:10" ht="15.75" x14ac:dyDescent="0.25">
      <c r="A21" s="16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5.75" x14ac:dyDescent="0.25">
      <c r="A22" s="16"/>
      <c r="B22" s="39" t="s">
        <v>22</v>
      </c>
      <c r="C22" s="40"/>
      <c r="D22" s="24" t="s">
        <v>4</v>
      </c>
      <c r="E22" s="18"/>
      <c r="F22" s="18"/>
      <c r="G22" s="18"/>
      <c r="H22" s="18"/>
      <c r="I22" s="18"/>
      <c r="J22" s="19"/>
    </row>
    <row r="23" spans="1:10" ht="15.75" x14ac:dyDescent="0.25">
      <c r="A23" s="16"/>
      <c r="B23" s="41">
        <v>2</v>
      </c>
      <c r="C23" s="42"/>
      <c r="D23" s="28">
        <f>+IF(B23=1,10,IF(B23=2,10))</f>
        <v>10</v>
      </c>
      <c r="E23" s="18"/>
      <c r="F23" s="18"/>
      <c r="G23" s="18"/>
      <c r="H23" s="18"/>
      <c r="I23" s="18"/>
      <c r="J23" s="19"/>
    </row>
    <row r="24" spans="1:10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2"/>
    </row>
    <row r="25" spans="1:10" ht="15.75" thickBot="1" x14ac:dyDescent="0.3">
      <c r="A25" s="13"/>
      <c r="B25" s="14"/>
      <c r="C25" s="14"/>
      <c r="D25" s="14"/>
      <c r="E25" s="14"/>
      <c r="F25" s="14"/>
      <c r="G25" s="14"/>
      <c r="H25" s="14"/>
      <c r="I25" s="14"/>
      <c r="J25" s="15"/>
    </row>
  </sheetData>
  <mergeCells count="18">
    <mergeCell ref="B22:C22"/>
    <mergeCell ref="B23:C23"/>
    <mergeCell ref="B14:C14"/>
    <mergeCell ref="B16:C16"/>
    <mergeCell ref="B17:C17"/>
    <mergeCell ref="B19:C19"/>
    <mergeCell ref="B20:C20"/>
    <mergeCell ref="B7:C7"/>
    <mergeCell ref="B8:C8"/>
    <mergeCell ref="B10:C10"/>
    <mergeCell ref="B11:C11"/>
    <mergeCell ref="B13:C13"/>
    <mergeCell ref="B5:D5"/>
    <mergeCell ref="A1:B3"/>
    <mergeCell ref="I1:J1"/>
    <mergeCell ref="I2:J2"/>
    <mergeCell ref="I3:J3"/>
    <mergeCell ref="C1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Parámetros!$C$64:$C$70</xm:f>
          </x14:formula1>
          <xm:sqref>B8</xm:sqref>
        </x14:dataValidation>
        <x14:dataValidation type="list" allowBlank="1" showInputMessage="1" showErrorMessage="1">
          <x14:formula1>
            <xm:f>Parámetros!$H$64:$H$65</xm:f>
          </x14:formula1>
          <xm:sqref>B23</xm:sqref>
        </x14:dataValidation>
        <x14:dataValidation type="list" allowBlank="1" showInputMessage="1" showErrorMessage="1">
          <x14:formula1>
            <xm:f>Parámetros!$G$64:$G$66</xm:f>
          </x14:formula1>
          <xm:sqref>B20</xm:sqref>
        </x14:dataValidation>
        <x14:dataValidation type="list" allowBlank="1" showInputMessage="1" showErrorMessage="1">
          <x14:formula1>
            <xm:f>Parámetros!$F$64:$F$67</xm:f>
          </x14:formula1>
          <xm:sqref>B17</xm:sqref>
        </x14:dataValidation>
        <x14:dataValidation type="list" allowBlank="1" showInputMessage="1" showErrorMessage="1">
          <x14:formula1>
            <xm:f>Parámetros!$D$4:$D$5</xm:f>
          </x14:formula1>
          <xm:sqref>B11</xm:sqref>
        </x14:dataValidation>
        <x14:dataValidation type="list" allowBlank="1" showInputMessage="1" showErrorMessage="1">
          <x14:formula1>
            <xm:f>Parámetros!$E$64:$E$69</xm:f>
          </x14:formula1>
          <xm:sqref>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Parámetros</vt:lpstr>
      <vt:lpstr>Director General</vt:lpstr>
      <vt:lpstr>Especialista en Hidrologia</vt:lpstr>
      <vt:lpstr>Especialista Sanitario</vt:lpstr>
      <vt:lpstr>Especialista en Hidraulica</vt:lpstr>
      <vt:lpstr>Especialista en geotecnia</vt:lpstr>
      <vt:lpstr>Especialista en Estructuras</vt:lpstr>
      <vt:lpstr>Especialista Ambiental</vt:lpstr>
      <vt:lpstr>Especialista Costo presupuesto</vt:lpstr>
      <vt:lpstr>Ing Electr-Electric-Electromeca</vt:lpstr>
      <vt:lpstr>Arquitecto</vt:lpstr>
      <vt:lpstr>Ing. Topográfico</vt:lpstr>
      <vt:lpstr>Prof. Auxiliar de Ingenieria</vt:lpstr>
      <vt:lpstr>Dibujante</vt:lpstr>
      <vt:lpstr>Cadenero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LUISA-GONZALEZ</cp:lastModifiedBy>
  <cp:lastPrinted>2017-06-13T16:47:05Z</cp:lastPrinted>
  <dcterms:created xsi:type="dcterms:W3CDTF">2017-04-28T17:41:24Z</dcterms:created>
  <dcterms:modified xsi:type="dcterms:W3CDTF">2018-07-06T15:06:26Z</dcterms:modified>
</cp:coreProperties>
</file>